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worksheets/sheet27.xml" ContentType="application/vnd.openxmlformats-officedocument.spreadsheetml.worksheet+xml"/>
  <Override PartName="/xl/worksheets/sheet28.xml" ContentType="application/vnd.openxmlformats-officedocument.spreadsheetml.worksheet+xml"/>
  <Override PartName="/xl/worksheets/sheet29.xml" ContentType="application/vnd.openxmlformats-officedocument.spreadsheetml.worksheet+xml"/>
  <Override PartName="/xl/worksheets/sheet30.xml" ContentType="application/vnd.openxmlformats-officedocument.spreadsheetml.worksheet+xml"/>
  <Override PartName="/xl/worksheets/sheet31.xml" ContentType="application/vnd.openxmlformats-officedocument.spreadsheetml.worksheet+xml"/>
  <Override PartName="/xl/worksheets/sheet32.xml" ContentType="application/vnd.openxmlformats-officedocument.spreadsheetml.worksheet+xml"/>
  <Override PartName="/xl/worksheets/sheet33.xml" ContentType="application/vnd.openxmlformats-officedocument.spreadsheetml.worksheet+xml"/>
  <Override PartName="/xl/worksheets/sheet34.xml" ContentType="application/vnd.openxmlformats-officedocument.spreadsheetml.worksheet+xml"/>
  <Override PartName="/xl/worksheets/sheet35.xml" ContentType="application/vnd.openxmlformats-officedocument.spreadsheetml.worksheet+xml"/>
  <Override PartName="/xl/worksheets/sheet36.xml" ContentType="application/vnd.openxmlformats-officedocument.spreadsheetml.worksheet+xml"/>
  <Override PartName="/xl/worksheets/sheet37.xml" ContentType="application/vnd.openxmlformats-officedocument.spreadsheetml.worksheet+xml"/>
  <Override PartName="/xl/worksheets/sheet38.xml" ContentType="application/vnd.openxmlformats-officedocument.spreadsheetml.worksheet+xml"/>
  <Override PartName="/xl/worksheets/sheet39.xml" ContentType="application/vnd.openxmlformats-officedocument.spreadsheetml.worksheet+xml"/>
  <Override PartName="/xl/worksheets/sheet40.xml" ContentType="application/vnd.openxmlformats-officedocument.spreadsheetml.worksheet+xml"/>
  <Override PartName="/xl/worksheets/sheet41.xml" ContentType="application/vnd.openxmlformats-officedocument.spreadsheetml.worksheet+xml"/>
  <Override PartName="/xl/worksheets/sheet42.xml" ContentType="application/vnd.openxmlformats-officedocument.spreadsheetml.worksheet+xml"/>
  <Override PartName="/xl/worksheets/sheet43.xml" ContentType="application/vnd.openxmlformats-officedocument.spreadsheetml.worksheet+xml"/>
  <Override PartName="/xl/worksheets/sheet44.xml" ContentType="application/vnd.openxmlformats-officedocument.spreadsheetml.worksheet+xml"/>
  <Override PartName="/xl/worksheets/sheet45.xml" ContentType="application/vnd.openxmlformats-officedocument.spreadsheetml.worksheet+xml"/>
  <Override PartName="/xl/worksheets/sheet46.xml" ContentType="application/vnd.openxmlformats-officedocument.spreadsheetml.worksheet+xml"/>
  <Override PartName="/xl/worksheets/sheet47.xml" ContentType="application/vnd.openxmlformats-officedocument.spreadsheetml.worksheet+xml"/>
  <Override PartName="/xl/worksheets/sheet48.xml" ContentType="application/vnd.openxmlformats-officedocument.spreadsheetml.worksheet+xml"/>
  <Override PartName="/xl/worksheets/sheet49.xml" ContentType="application/vnd.openxmlformats-officedocument.spreadsheetml.worksheet+xml"/>
  <Override PartName="/xl/worksheets/sheet50.xml" ContentType="application/vnd.openxmlformats-officedocument.spreadsheetml.worksheet+xml"/>
  <Override PartName="/xl/worksheets/sheet51.xml" ContentType="application/vnd.openxmlformats-officedocument.spreadsheetml.worksheet+xml"/>
  <Override PartName="/xl/worksheets/sheet52.xml" ContentType="application/vnd.openxmlformats-officedocument.spreadsheetml.worksheet+xml"/>
  <Override PartName="/xl/worksheets/sheet53.xml" ContentType="application/vnd.openxmlformats-officedocument.spreadsheetml.worksheet+xml"/>
  <Override PartName="/xl/worksheets/sheet54.xml" ContentType="application/vnd.openxmlformats-officedocument.spreadsheetml.worksheet+xml"/>
  <Override PartName="/xl/worksheets/sheet55.xml" ContentType="application/vnd.openxmlformats-officedocument.spreadsheetml.worksheet+xml"/>
  <Override PartName="/xl/worksheets/sheet56.xml" ContentType="application/vnd.openxmlformats-officedocument.spreadsheetml.worksheet+xml"/>
  <Override PartName="/xl/worksheets/sheet57.xml" ContentType="application/vnd.openxmlformats-officedocument.spreadsheetml.worksheet+xml"/>
  <Override PartName="/xl/worksheets/sheet58.xml" ContentType="application/vnd.openxmlformats-officedocument.spreadsheetml.worksheet+xml"/>
  <Override PartName="/xl/worksheets/sheet59.xml" ContentType="application/vnd.openxmlformats-officedocument.spreadsheetml.worksheet+xml"/>
  <Override PartName="/xl/worksheets/sheet60.xml" ContentType="application/vnd.openxmlformats-officedocument.spreadsheetml.worksheet+xml"/>
  <Override PartName="/xl/worksheets/sheet61.xml" ContentType="application/vnd.openxmlformats-officedocument.spreadsheetml.worksheet+xml"/>
  <Override PartName="/xl/worksheets/sheet62.xml" ContentType="application/vnd.openxmlformats-officedocument.spreadsheetml.worksheet+xml"/>
  <Override PartName="/xl/worksheets/sheet63.xml" ContentType="application/vnd.openxmlformats-officedocument.spreadsheetml.worksheet+xml"/>
  <Override PartName="/xl/worksheets/sheet64.xml" ContentType="application/vnd.openxmlformats-officedocument.spreadsheetml.worksheet+xml"/>
  <Override PartName="/xl/worksheets/sheet65.xml" ContentType="application/vnd.openxmlformats-officedocument.spreadsheetml.worksheet+xml"/>
  <Override PartName="/xl/worksheets/sheet66.xml" ContentType="application/vnd.openxmlformats-officedocument.spreadsheetml.worksheet+xml"/>
  <Override PartName="/xl/worksheets/sheet67.xml" ContentType="application/vnd.openxmlformats-officedocument.spreadsheetml.worksheet+xml"/>
  <Override PartName="/xl/worksheets/sheet68.xml" ContentType="application/vnd.openxmlformats-officedocument.spreadsheetml.worksheet+xml"/>
  <Override PartName="/xl/worksheets/sheet69.xml" ContentType="application/vnd.openxmlformats-officedocument.spreadsheetml.worksheet+xml"/>
  <Override PartName="/xl/worksheets/sheet70.xml" ContentType="application/vnd.openxmlformats-officedocument.spreadsheetml.worksheet+xml"/>
  <Override PartName="/xl/worksheets/sheet71.xml" ContentType="application/vnd.openxmlformats-officedocument.spreadsheetml.worksheet+xml"/>
  <Override PartName="/xl/worksheets/sheet72.xml" ContentType="application/vnd.openxmlformats-officedocument.spreadsheetml.worksheet+xml"/>
  <Override PartName="/xl/worksheets/sheet73.xml" ContentType="application/vnd.openxmlformats-officedocument.spreadsheetml.worksheet+xml"/>
  <Override PartName="/xl/worksheets/sheet74.xml" ContentType="application/vnd.openxmlformats-officedocument.spreadsheetml.worksheet+xml"/>
  <Override PartName="/xl/worksheets/sheet75.xml" ContentType="application/vnd.openxmlformats-officedocument.spreadsheetml.worksheet+xml"/>
  <Override PartName="/xl/worksheets/sheet76.xml" ContentType="application/vnd.openxmlformats-officedocument.spreadsheetml.worksheet+xml"/>
  <Override PartName="/xl/worksheets/sheet77.xml" ContentType="application/vnd.openxmlformats-officedocument.spreadsheetml.worksheet+xml"/>
  <Override PartName="/xl/worksheets/sheet78.xml" ContentType="application/vnd.openxmlformats-officedocument.spreadsheetml.worksheet+xml"/>
  <Override PartName="/xl/worksheets/sheet79.xml" ContentType="application/vnd.openxmlformats-officedocument.spreadsheetml.worksheet+xml"/>
  <Override PartName="/xl/worksheets/sheet80.xml" ContentType="application/vnd.openxmlformats-officedocument.spreadsheetml.worksheet+xml"/>
  <Override PartName="/xl/worksheets/sheet81.xml" ContentType="application/vnd.openxmlformats-officedocument.spreadsheetml.worksheet+xml"/>
  <Override PartName="/xl/worksheets/sheet82.xml" ContentType="application/vnd.openxmlformats-officedocument.spreadsheetml.worksheet+xml"/>
  <Override PartName="/xl/worksheets/sheet83.xml" ContentType="application/vnd.openxmlformats-officedocument.spreadsheetml.worksheet+xml"/>
  <Override PartName="/xl/worksheets/sheet84.xml" ContentType="application/vnd.openxmlformats-officedocument.spreadsheetml.worksheet+xml"/>
  <Override PartName="/xl/worksheets/sheet85.xml" ContentType="application/vnd.openxmlformats-officedocument.spreadsheetml.worksheet+xml"/>
  <Override PartName="/xl/worksheets/sheet86.xml" ContentType="application/vnd.openxmlformats-officedocument.spreadsheetml.worksheet+xml"/>
  <Override PartName="/xl/worksheets/sheet87.xml" ContentType="application/vnd.openxmlformats-officedocument.spreadsheetml.worksheet+xml"/>
  <Override PartName="/xl/worksheets/sheet88.xml" ContentType="application/vnd.openxmlformats-officedocument.spreadsheetml.worksheet+xml"/>
  <Override PartName="/xl/worksheets/sheet89.xml" ContentType="application/vnd.openxmlformats-officedocument.spreadsheetml.worksheet+xml"/>
  <Override PartName="/xl/worksheets/sheet90.xml" ContentType="application/vnd.openxmlformats-officedocument.spreadsheetml.worksheet+xml"/>
  <Override PartName="/xl/worksheets/sheet91.xml" ContentType="application/vnd.openxmlformats-officedocument.spreadsheetml.worksheet+xml"/>
  <Override PartName="/xl/worksheets/sheet92.xml" ContentType="application/vnd.openxmlformats-officedocument.spreadsheetml.worksheet+xml"/>
  <Override PartName="/xl/worksheets/sheet93.xml" ContentType="application/vnd.openxmlformats-officedocument.spreadsheetml.worksheet+xml"/>
  <Override PartName="/xl/worksheets/sheet94.xml" ContentType="application/vnd.openxmlformats-officedocument.spreadsheetml.worksheet+xml"/>
  <Override PartName="/xl/worksheets/sheet95.xml" ContentType="application/vnd.openxmlformats-officedocument.spreadsheetml.worksheet+xml"/>
  <Override PartName="/xl/worksheets/sheet96.xml" ContentType="application/vnd.openxmlformats-officedocument.spreadsheetml.worksheet+xml"/>
  <Override PartName="/xl/worksheets/sheet97.xml" ContentType="application/vnd.openxmlformats-officedocument.spreadsheetml.worksheet+xml"/>
  <Override PartName="/xl/worksheets/sheet98.xml" ContentType="application/vnd.openxmlformats-officedocument.spreadsheetml.worksheet+xml"/>
  <Override PartName="/xl/worksheets/sheet99.xml" ContentType="application/vnd.openxmlformats-officedocument.spreadsheetml.worksheet+xml"/>
  <Override PartName="/xl/worksheets/sheet100.xml" ContentType="application/vnd.openxmlformats-officedocument.spreadsheetml.worksheet+xml"/>
  <Override PartName="/xl/worksheets/sheet101.xml" ContentType="application/vnd.openxmlformats-officedocument.spreadsheetml.worksheet+xml"/>
  <Override PartName="/xl/worksheets/sheet102.xml" ContentType="application/vnd.openxmlformats-officedocument.spreadsheetml.worksheet+xml"/>
  <Override PartName="/xl/worksheets/sheet10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tables/table1.xml" ContentType="application/vnd.openxmlformats-officedocument.spreadsheetml.table+xml"/>
  <Override PartName="/xl/tables/table2.xml" ContentType="application/vnd.openxmlformats-officedocument.spreadsheetml.table+xml"/>
  <Override PartName="/xl/tables/table3.xml" ContentType="application/vnd.openxmlformats-officedocument.spreadsheetml.table+xml"/>
  <Override PartName="/xl/tables/table4.xml" ContentType="application/vnd.openxmlformats-officedocument.spreadsheetml.table+xml"/>
  <Override PartName="/xl/tables/table5.xml" ContentType="application/vnd.openxmlformats-officedocument.spreadsheetml.table+xml"/>
  <Override PartName="/xl/tables/table6.xml" ContentType="application/vnd.openxmlformats-officedocument.spreadsheetml.table+xml"/>
  <Override PartName="/xl/tables/table7.xml" ContentType="application/vnd.openxmlformats-officedocument.spreadsheetml.table+xml"/>
  <Override PartName="/xl/tables/table8.xml" ContentType="application/vnd.openxmlformats-officedocument.spreadsheetml.table+xml"/>
  <Override PartName="/xl/tables/table9.xml" ContentType="application/vnd.openxmlformats-officedocument.spreadsheetml.table+xml"/>
  <Override PartName="/xl/tables/table10.xml" ContentType="application/vnd.openxmlformats-officedocument.spreadsheetml.table+xml"/>
  <Override PartName="/xl/tables/table11.xml" ContentType="application/vnd.openxmlformats-officedocument.spreadsheetml.table+xml"/>
  <Override PartName="/xl/tables/table12.xml" ContentType="application/vnd.openxmlformats-officedocument.spreadsheetml.table+xml"/>
  <Override PartName="/xl/tables/table13.xml" ContentType="application/vnd.openxmlformats-officedocument.spreadsheetml.table+xml"/>
  <Override PartName="/xl/tables/table14.xml" ContentType="application/vnd.openxmlformats-officedocument.spreadsheetml.table+xml"/>
  <Override PartName="/xl/tables/table15.xml" ContentType="application/vnd.openxmlformats-officedocument.spreadsheetml.table+xml"/>
  <Override PartName="/xl/tables/table16.xml" ContentType="application/vnd.openxmlformats-officedocument.spreadsheetml.table+xml"/>
  <Override PartName="/xl/tables/table17.xml" ContentType="application/vnd.openxmlformats-officedocument.spreadsheetml.table+xml"/>
  <Override PartName="/xl/tables/table18.xml" ContentType="application/vnd.openxmlformats-officedocument.spreadsheetml.table+xml"/>
  <Override PartName="/xl/tables/table19.xml" ContentType="application/vnd.openxmlformats-officedocument.spreadsheetml.table+xml"/>
  <Override PartName="/xl/tables/table20.xml" ContentType="application/vnd.openxmlformats-officedocument.spreadsheetml.table+xml"/>
  <Override PartName="/xl/tables/table21.xml" ContentType="application/vnd.openxmlformats-officedocument.spreadsheetml.table+xml"/>
  <Override PartName="/xl/tables/table22.xml" ContentType="application/vnd.openxmlformats-officedocument.spreadsheetml.table+xml"/>
  <Override PartName="/xl/tables/table23.xml" ContentType="application/vnd.openxmlformats-officedocument.spreadsheetml.table+xml"/>
  <Override PartName="/xl/tables/table24.xml" ContentType="application/vnd.openxmlformats-officedocument.spreadsheetml.table+xml"/>
  <Override PartName="/xl/tables/table25.xml" ContentType="application/vnd.openxmlformats-officedocument.spreadsheetml.table+xml"/>
  <Override PartName="/xl/tables/table26.xml" ContentType="application/vnd.openxmlformats-officedocument.spreadsheetml.table+xml"/>
  <Override PartName="/xl/tables/table27.xml" ContentType="application/vnd.openxmlformats-officedocument.spreadsheetml.table+xml"/>
  <Override PartName="/xl/tables/table28.xml" ContentType="application/vnd.openxmlformats-officedocument.spreadsheetml.table+xml"/>
  <Override PartName="/xl/tables/table29.xml" ContentType="application/vnd.openxmlformats-officedocument.spreadsheetml.table+xml"/>
  <Override PartName="/xl/tables/table30.xml" ContentType="application/vnd.openxmlformats-officedocument.spreadsheetml.table+xml"/>
  <Override PartName="/xl/tables/table31.xml" ContentType="application/vnd.openxmlformats-officedocument.spreadsheetml.table+xml"/>
  <Override PartName="/xl/tables/table32.xml" ContentType="application/vnd.openxmlformats-officedocument.spreadsheetml.table+xml"/>
  <Override PartName="/xl/tables/table33.xml" ContentType="application/vnd.openxmlformats-officedocument.spreadsheetml.table+xml"/>
  <Override PartName="/xl/tables/table34.xml" ContentType="application/vnd.openxmlformats-officedocument.spreadsheetml.table+xml"/>
  <Override PartName="/xl/tables/table35.xml" ContentType="application/vnd.openxmlformats-officedocument.spreadsheetml.table+xml"/>
  <Override PartName="/xl/tables/table36.xml" ContentType="application/vnd.openxmlformats-officedocument.spreadsheetml.table+xml"/>
  <Override PartName="/xl/tables/table37.xml" ContentType="application/vnd.openxmlformats-officedocument.spreadsheetml.table+xml"/>
  <Override PartName="/xl/tables/table38.xml" ContentType="application/vnd.openxmlformats-officedocument.spreadsheetml.table+xml"/>
  <Override PartName="/xl/tables/table39.xml" ContentType="application/vnd.openxmlformats-officedocument.spreadsheetml.table+xml"/>
  <Override PartName="/xl/tables/table40.xml" ContentType="application/vnd.openxmlformats-officedocument.spreadsheetml.table+xml"/>
  <Override PartName="/xl/tables/table41.xml" ContentType="application/vnd.openxmlformats-officedocument.spreadsheetml.table+xml"/>
  <Override PartName="/xl/tables/table42.xml" ContentType="application/vnd.openxmlformats-officedocument.spreadsheetml.table+xml"/>
  <Override PartName="/xl/tables/table43.xml" ContentType="application/vnd.openxmlformats-officedocument.spreadsheetml.table+xml"/>
  <Override PartName="/xl/tables/table44.xml" ContentType="application/vnd.openxmlformats-officedocument.spreadsheetml.table+xml"/>
  <Override PartName="/xl/tables/table45.xml" ContentType="application/vnd.openxmlformats-officedocument.spreadsheetml.table+xml"/>
  <Override PartName="/xl/tables/table46.xml" ContentType="application/vnd.openxmlformats-officedocument.spreadsheetml.table+xml"/>
  <Override PartName="/xl/tables/table47.xml" ContentType="application/vnd.openxmlformats-officedocument.spreadsheetml.table+xml"/>
  <Override PartName="/xl/tables/table48.xml" ContentType="application/vnd.openxmlformats-officedocument.spreadsheetml.table+xml"/>
  <Override PartName="/xl/tables/table49.xml" ContentType="application/vnd.openxmlformats-officedocument.spreadsheetml.table+xml"/>
  <Override PartName="/xl/tables/table50.xml" ContentType="application/vnd.openxmlformats-officedocument.spreadsheetml.table+xml"/>
  <Override PartName="/xl/tables/table51.xml" ContentType="application/vnd.openxmlformats-officedocument.spreadsheetml.table+xml"/>
  <Override PartName="/xl/tables/table52.xml" ContentType="application/vnd.openxmlformats-officedocument.spreadsheetml.table+xml"/>
  <Override PartName="/xl/tables/table53.xml" ContentType="application/vnd.openxmlformats-officedocument.spreadsheetml.table+xml"/>
  <Override PartName="/xl/tables/table54.xml" ContentType="application/vnd.openxmlformats-officedocument.spreadsheetml.table+xml"/>
  <Override PartName="/xl/tables/table55.xml" ContentType="application/vnd.openxmlformats-officedocument.spreadsheetml.table+xml"/>
  <Override PartName="/xl/tables/table56.xml" ContentType="application/vnd.openxmlformats-officedocument.spreadsheetml.table+xml"/>
  <Override PartName="/xl/tables/table57.xml" ContentType="application/vnd.openxmlformats-officedocument.spreadsheetml.table+xml"/>
  <Override PartName="/xl/tables/table58.xml" ContentType="application/vnd.openxmlformats-officedocument.spreadsheetml.table+xml"/>
  <Override PartName="/xl/tables/table59.xml" ContentType="application/vnd.openxmlformats-officedocument.spreadsheetml.table+xml"/>
  <Override PartName="/xl/tables/table60.xml" ContentType="application/vnd.openxmlformats-officedocument.spreadsheetml.table+xml"/>
  <Override PartName="/xl/tables/table61.xml" ContentType="application/vnd.openxmlformats-officedocument.spreadsheetml.table+xml"/>
  <Override PartName="/xl/tables/table62.xml" ContentType="application/vnd.openxmlformats-officedocument.spreadsheetml.table+xml"/>
  <Override PartName="/xl/tables/table63.xml" ContentType="application/vnd.openxmlformats-officedocument.spreadsheetml.table+xml"/>
  <Override PartName="/xl/tables/table64.xml" ContentType="application/vnd.openxmlformats-officedocument.spreadsheetml.table+xml"/>
  <Override PartName="/xl/tables/table65.xml" ContentType="application/vnd.openxmlformats-officedocument.spreadsheetml.table+xml"/>
  <Override PartName="/xl/tables/table66.xml" ContentType="application/vnd.openxmlformats-officedocument.spreadsheetml.table+xml"/>
  <Override PartName="/xl/tables/table67.xml" ContentType="application/vnd.openxmlformats-officedocument.spreadsheetml.table+xml"/>
  <Override PartName="/xl/tables/table68.xml" ContentType="application/vnd.openxmlformats-officedocument.spreadsheetml.table+xml"/>
  <Override PartName="/xl/tables/table69.xml" ContentType="application/vnd.openxmlformats-officedocument.spreadsheetml.table+xml"/>
  <Override PartName="/xl/tables/table70.xml" ContentType="application/vnd.openxmlformats-officedocument.spreadsheetml.table+xml"/>
  <Override PartName="/xl/tables/table71.xml" ContentType="application/vnd.openxmlformats-officedocument.spreadsheetml.table+xml"/>
  <Override PartName="/xl/tables/table72.xml" ContentType="application/vnd.openxmlformats-officedocument.spreadsheetml.table+xml"/>
  <Override PartName="/xl/tables/table73.xml" ContentType="application/vnd.openxmlformats-officedocument.spreadsheetml.table+xml"/>
  <Override PartName="/xl/tables/table74.xml" ContentType="application/vnd.openxmlformats-officedocument.spreadsheetml.table+xml"/>
  <Override PartName="/xl/tables/table75.xml" ContentType="application/vnd.openxmlformats-officedocument.spreadsheetml.table+xml"/>
  <Override PartName="/xl/tables/table76.xml" ContentType="application/vnd.openxmlformats-officedocument.spreadsheetml.table+xml"/>
  <Override PartName="/xl/tables/table77.xml" ContentType="application/vnd.openxmlformats-officedocument.spreadsheetml.table+xml"/>
  <Override PartName="/xl/tables/table78.xml" ContentType="application/vnd.openxmlformats-officedocument.spreadsheetml.table+xml"/>
  <Override PartName="/xl/tables/table79.xml" ContentType="application/vnd.openxmlformats-officedocument.spreadsheetml.table+xml"/>
  <Override PartName="/xl/tables/table80.xml" ContentType="application/vnd.openxmlformats-officedocument.spreadsheetml.table+xml"/>
  <Override PartName="/xl/tables/table81.xml" ContentType="application/vnd.openxmlformats-officedocument.spreadsheetml.table+xml"/>
  <Override PartName="/xl/tables/table82.xml" ContentType="application/vnd.openxmlformats-officedocument.spreadsheetml.table+xml"/>
  <Override PartName="/xl/tables/table83.xml" ContentType="application/vnd.openxmlformats-officedocument.spreadsheetml.table+xml"/>
  <Override PartName="/xl/tables/table84.xml" ContentType="application/vnd.openxmlformats-officedocument.spreadsheetml.table+xml"/>
  <Override PartName="/xl/tables/table85.xml" ContentType="application/vnd.openxmlformats-officedocument.spreadsheetml.table+xml"/>
  <Override PartName="/xl/tables/table86.xml" ContentType="application/vnd.openxmlformats-officedocument.spreadsheetml.table+xml"/>
  <Override PartName="/xl/tables/table87.xml" ContentType="application/vnd.openxmlformats-officedocument.spreadsheetml.table+xml"/>
  <Override PartName="/xl/tables/table88.xml" ContentType="application/vnd.openxmlformats-officedocument.spreadsheetml.table+xml"/>
  <Override PartName="/xl/tables/table89.xml" ContentType="application/vnd.openxmlformats-officedocument.spreadsheetml.table+xml"/>
  <Override PartName="/xl/tables/table90.xml" ContentType="application/vnd.openxmlformats-officedocument.spreadsheetml.table+xml"/>
  <Override PartName="/xl/tables/table91.xml" ContentType="application/vnd.openxmlformats-officedocument.spreadsheetml.table+xml"/>
  <Override PartName="/xl/tables/table92.xml" ContentType="application/vnd.openxmlformats-officedocument.spreadsheetml.table+xml"/>
  <Override PartName="/xl/tables/table93.xml" ContentType="application/vnd.openxmlformats-officedocument.spreadsheetml.table+xml"/>
  <Override PartName="/xl/tables/table94.xml" ContentType="application/vnd.openxmlformats-officedocument.spreadsheetml.table+xml"/>
  <Override PartName="/xl/tables/table95.xml" ContentType="application/vnd.openxmlformats-officedocument.spreadsheetml.table+xml"/>
  <Override PartName="/xl/tables/table96.xml" ContentType="application/vnd.openxmlformats-officedocument.spreadsheetml.table+xml"/>
  <Override PartName="/xl/tables/table97.xml" ContentType="application/vnd.openxmlformats-officedocument.spreadsheetml.table+xml"/>
  <Override PartName="/xl/tables/table98.xml" ContentType="application/vnd.openxmlformats-officedocument.spreadsheetml.table+xml"/>
  <Override PartName="/xl/tables/table99.xml" ContentType="application/vnd.openxmlformats-officedocument.spreadsheetml.table+xml"/>
  <Override PartName="/xl/tables/table100.xml" ContentType="application/vnd.openxmlformats-officedocument.spreadsheetml.table+xml"/>
  <Override PartName="/xl/tables/table101.xml" ContentType="application/vnd.openxmlformats-officedocument.spreadsheetml.table+xml"/>
  <Override PartName="/xl/tables/table102.xml" ContentType="application/vnd.openxmlformats-officedocument.spreadsheetml.table+xml"/>
  <Override PartName="/xl/tables/table103.xml" ContentType="application/vnd.openxmlformats-officedocument.spreadsheetml.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417"/>
  <workbookPr/>
  <mc:AlternateContent xmlns:mc="http://schemas.openxmlformats.org/markup-compatibility/2006">
    <mc:Choice Requires="x15">
      <x15ac:absPath xmlns:x15ac="http://schemas.microsoft.com/office/spreadsheetml/2010/11/ac" url="C:\Users\150-16\Desktop\postępowania\97.2025 leki duży\ogłoszenie\"/>
    </mc:Choice>
  </mc:AlternateContent>
  <xr:revisionPtr revIDLastSave="0" documentId="13_ncr:1_{5A9CD6CB-5824-4AB7-B18F-40D4837BD08B}" xr6:coauthVersionLast="36" xr6:coauthVersionMax="47" xr10:uidLastSave="{00000000-0000-0000-0000-000000000000}"/>
  <bookViews>
    <workbookView xWindow="0" yWindow="0" windowWidth="28800" windowHeight="12105" firstSheet="53" activeTab="73" xr2:uid="{00000000-000D-0000-FFFF-FFFF00000000}"/>
  </bookViews>
  <sheets>
    <sheet name="Z1" sheetId="3" r:id="rId1"/>
    <sheet name="Z2" sheetId="4" r:id="rId2"/>
    <sheet name="Z3" sheetId="5" r:id="rId3"/>
    <sheet name="Z4" sheetId="6" r:id="rId4"/>
    <sheet name="Z5" sheetId="7" r:id="rId5"/>
    <sheet name="Z6" sheetId="8" r:id="rId6"/>
    <sheet name="Z7" sheetId="9" r:id="rId7"/>
    <sheet name="Z8" sheetId="10" r:id="rId8"/>
    <sheet name="Z9" sheetId="11" r:id="rId9"/>
    <sheet name="Z10" sheetId="12" r:id="rId10"/>
    <sheet name="Z11" sheetId="13" r:id="rId11"/>
    <sheet name="Z12" sheetId="14" r:id="rId12"/>
    <sheet name="Z13" sheetId="15" r:id="rId13"/>
    <sheet name="Z14" sheetId="16" r:id="rId14"/>
    <sheet name="Z15" sheetId="17" r:id="rId15"/>
    <sheet name="Z16" sheetId="18" r:id="rId16"/>
    <sheet name="Z17" sheetId="19" r:id="rId17"/>
    <sheet name="Z18" sheetId="20" r:id="rId18"/>
    <sheet name="Z19" sheetId="21" r:id="rId19"/>
    <sheet name="Z20" sheetId="22" r:id="rId20"/>
    <sheet name="Z21" sheetId="23" r:id="rId21"/>
    <sheet name="Z22" sheetId="24" r:id="rId22"/>
    <sheet name="Z23" sheetId="25" r:id="rId23"/>
    <sheet name="Z24" sheetId="26" r:id="rId24"/>
    <sheet name="Z25" sheetId="27" r:id="rId25"/>
    <sheet name="Z26" sheetId="28" r:id="rId26"/>
    <sheet name="Z27" sheetId="29" r:id="rId27"/>
    <sheet name="Z28" sheetId="30" r:id="rId28"/>
    <sheet name="Z29" sheetId="31" r:id="rId29"/>
    <sheet name="Z30" sheetId="32" r:id="rId30"/>
    <sheet name="Z31" sheetId="33" r:id="rId31"/>
    <sheet name="Z32" sheetId="34" r:id="rId32"/>
    <sheet name="Z33" sheetId="35" r:id="rId33"/>
    <sheet name="Z34" sheetId="36" r:id="rId34"/>
    <sheet name="Z35" sheetId="37" r:id="rId35"/>
    <sheet name="Z36" sheetId="38" r:id="rId36"/>
    <sheet name="Z37" sheetId="39" r:id="rId37"/>
    <sheet name="Z38" sheetId="40" r:id="rId38"/>
    <sheet name="Z39" sheetId="41" r:id="rId39"/>
    <sheet name="Z40" sheetId="42" r:id="rId40"/>
    <sheet name="Z41" sheetId="43" r:id="rId41"/>
    <sheet name="Z42" sheetId="44" r:id="rId42"/>
    <sheet name="Z43" sheetId="45" r:id="rId43"/>
    <sheet name="Z44" sheetId="46" r:id="rId44"/>
    <sheet name="Z45" sheetId="47" r:id="rId45"/>
    <sheet name="Z46" sheetId="48" r:id="rId46"/>
    <sheet name="Z47" sheetId="49" r:id="rId47"/>
    <sheet name="Z48" sheetId="50" r:id="rId48"/>
    <sheet name="Z49" sheetId="51" r:id="rId49"/>
    <sheet name="Z50" sheetId="52" r:id="rId50"/>
    <sheet name="Z51" sheetId="53" r:id="rId51"/>
    <sheet name="Z52" sheetId="54" r:id="rId52"/>
    <sheet name="Z53" sheetId="55" r:id="rId53"/>
    <sheet name="Z54" sheetId="56" r:id="rId54"/>
    <sheet name="Z55" sheetId="57" r:id="rId55"/>
    <sheet name="Z56" sheetId="58" r:id="rId56"/>
    <sheet name="Z57" sheetId="59" r:id="rId57"/>
    <sheet name="Z58" sheetId="60" r:id="rId58"/>
    <sheet name="Z59" sheetId="61" r:id="rId59"/>
    <sheet name="Z60" sheetId="62" r:id="rId60"/>
    <sheet name="Z61" sheetId="63" r:id="rId61"/>
    <sheet name="Z62" sheetId="64" r:id="rId62"/>
    <sheet name="Z63" sheetId="65" r:id="rId63"/>
    <sheet name="Z64" sheetId="66" r:id="rId64"/>
    <sheet name="Z65" sheetId="67" r:id="rId65"/>
    <sheet name="Z66" sheetId="68" r:id="rId66"/>
    <sheet name="Z67" sheetId="69" r:id="rId67"/>
    <sheet name="Z68" sheetId="70" r:id="rId68"/>
    <sheet name="Z69" sheetId="71" r:id="rId69"/>
    <sheet name="Z70" sheetId="72" r:id="rId70"/>
    <sheet name="Z71" sheetId="73" r:id="rId71"/>
    <sheet name="Z73" sheetId="74" r:id="rId72"/>
    <sheet name="Z74" sheetId="75" r:id="rId73"/>
    <sheet name="Z75" sheetId="76" r:id="rId74"/>
    <sheet name="Z76" sheetId="77" r:id="rId75"/>
    <sheet name="Z77" sheetId="78" r:id="rId76"/>
    <sheet name="Z78" sheetId="79" r:id="rId77"/>
    <sheet name="Z79" sheetId="80" r:id="rId78"/>
    <sheet name="Z80" sheetId="81" r:id="rId79"/>
    <sheet name="Z81" sheetId="82" r:id="rId80"/>
    <sheet name="Z82" sheetId="83" r:id="rId81"/>
    <sheet name="Z83" sheetId="84" r:id="rId82"/>
    <sheet name="Z84" sheetId="85" r:id="rId83"/>
    <sheet name="Z85" sheetId="86" r:id="rId84"/>
    <sheet name="Z86" sheetId="87" r:id="rId85"/>
    <sheet name="Z87" sheetId="88" r:id="rId86"/>
    <sheet name="Z88" sheetId="89" r:id="rId87"/>
    <sheet name="Z89" sheetId="90" r:id="rId88"/>
    <sheet name="Z90" sheetId="91" r:id="rId89"/>
    <sheet name="Z91" sheetId="92" r:id="rId90"/>
    <sheet name="Z92" sheetId="93" r:id="rId91"/>
    <sheet name="Z93" sheetId="94" r:id="rId92"/>
    <sheet name="Z94" sheetId="95" r:id="rId93"/>
    <sheet name="Z95" sheetId="96" r:id="rId94"/>
    <sheet name="Z96" sheetId="97" r:id="rId95"/>
    <sheet name="Z97" sheetId="98" r:id="rId96"/>
    <sheet name="Z98" sheetId="99" r:id="rId97"/>
    <sheet name="Z99" sheetId="100" r:id="rId98"/>
    <sheet name="Z100" sheetId="101" r:id="rId99"/>
    <sheet name="Z101" sheetId="102" r:id="rId100"/>
    <sheet name="Z102" sheetId="103" r:id="rId101"/>
    <sheet name="Z103" sheetId="104" r:id="rId102"/>
    <sheet name="Z104" sheetId="105" r:id="rId103"/>
  </sheets>
  <definedNames>
    <definedName name="_xlnm.Print_Area" localSheetId="0">'Z1'!$A:$L</definedName>
    <definedName name="_xlnm.Print_Area" localSheetId="9">'Z10'!$A:$L</definedName>
    <definedName name="_xlnm.Print_Area" localSheetId="98">'Z100'!$A:$L</definedName>
    <definedName name="_xlnm.Print_Area" localSheetId="99">'Z101'!$A:$L</definedName>
    <definedName name="_xlnm.Print_Area" localSheetId="100">'Z102'!$A:$L</definedName>
    <definedName name="_xlnm.Print_Area" localSheetId="101">'Z103'!$A:$L</definedName>
    <definedName name="_xlnm.Print_Area" localSheetId="102">'Z104'!$A:$L</definedName>
    <definedName name="_xlnm.Print_Area" localSheetId="10">'Z11'!$A:$L</definedName>
    <definedName name="_xlnm.Print_Area" localSheetId="11">'Z12'!$A:$L</definedName>
    <definedName name="_xlnm.Print_Area" localSheetId="12">'Z13'!$A:$L</definedName>
    <definedName name="_xlnm.Print_Area" localSheetId="13">'Z14'!$A:$L</definedName>
    <definedName name="_xlnm.Print_Area" localSheetId="14">'Z15'!$A:$L</definedName>
    <definedName name="_xlnm.Print_Area" localSheetId="15">'Z16'!$A:$L</definedName>
    <definedName name="_xlnm.Print_Area" localSheetId="16">'Z17'!$A:$L</definedName>
    <definedName name="_xlnm.Print_Area" localSheetId="17">'Z18'!$A:$L</definedName>
    <definedName name="_xlnm.Print_Area" localSheetId="18">'Z19'!$A:$L</definedName>
    <definedName name="_xlnm.Print_Area" localSheetId="1">'Z2'!$A:$L</definedName>
    <definedName name="_xlnm.Print_Area" localSheetId="19">'Z20'!$A:$L</definedName>
    <definedName name="_xlnm.Print_Area" localSheetId="20">'Z21'!$A:$L</definedName>
    <definedName name="_xlnm.Print_Area" localSheetId="21">'Z22'!$A:$L</definedName>
    <definedName name="_xlnm.Print_Area" localSheetId="22">'Z23'!$A:$L</definedName>
    <definedName name="_xlnm.Print_Area" localSheetId="23">'Z24'!$A:$L</definedName>
    <definedName name="_xlnm.Print_Area" localSheetId="24">'Z25'!$A:$L</definedName>
    <definedName name="_xlnm.Print_Area" localSheetId="25">'Z26'!$A:$L</definedName>
    <definedName name="_xlnm.Print_Area" localSheetId="26">'Z27'!$A:$L</definedName>
    <definedName name="_xlnm.Print_Area" localSheetId="27">'Z28'!$A:$L</definedName>
    <definedName name="_xlnm.Print_Area" localSheetId="28">'Z29'!$A:$L</definedName>
    <definedName name="_xlnm.Print_Area" localSheetId="2">'Z3'!$A:$L</definedName>
    <definedName name="_xlnm.Print_Area" localSheetId="29">'Z30'!$A:$L</definedName>
    <definedName name="_xlnm.Print_Area" localSheetId="30">'Z31'!$A:$L</definedName>
    <definedName name="_xlnm.Print_Area" localSheetId="31">'Z32'!$A:$L</definedName>
    <definedName name="_xlnm.Print_Area" localSheetId="32">'Z33'!$A:$L</definedName>
    <definedName name="_xlnm.Print_Area" localSheetId="33">'Z34'!$A:$L</definedName>
    <definedName name="_xlnm.Print_Area" localSheetId="34">'Z35'!$A:$L</definedName>
    <definedName name="_xlnm.Print_Area" localSheetId="35">'Z36'!$A:$L</definedName>
    <definedName name="_xlnm.Print_Area" localSheetId="36">'Z37'!$A:$L</definedName>
    <definedName name="_xlnm.Print_Area" localSheetId="37">'Z38'!$A:$L</definedName>
    <definedName name="_xlnm.Print_Area" localSheetId="38">'Z39'!$A:$L</definedName>
    <definedName name="_xlnm.Print_Area" localSheetId="3">'Z4'!$A:$L</definedName>
    <definedName name="_xlnm.Print_Area" localSheetId="39">'Z40'!$A:$L</definedName>
    <definedName name="_xlnm.Print_Area" localSheetId="40">'Z41'!$A:$L</definedName>
    <definedName name="_xlnm.Print_Area" localSheetId="41">'Z42'!$A:$L</definedName>
    <definedName name="_xlnm.Print_Area" localSheetId="42">'Z43'!$A:$L</definedName>
    <definedName name="_xlnm.Print_Area" localSheetId="43">'Z44'!$A:$L</definedName>
    <definedName name="_xlnm.Print_Area" localSheetId="44">'Z45'!$A:$L</definedName>
    <definedName name="_xlnm.Print_Area" localSheetId="45">'Z46'!$A:$L</definedName>
    <definedName name="_xlnm.Print_Area" localSheetId="46">'Z47'!$A:$L</definedName>
    <definedName name="_xlnm.Print_Area" localSheetId="47">'Z48'!$A:$L</definedName>
    <definedName name="_xlnm.Print_Area" localSheetId="48">'Z49'!$A:$L</definedName>
    <definedName name="_xlnm.Print_Area" localSheetId="4">'Z5'!$A:$L</definedName>
    <definedName name="_xlnm.Print_Area" localSheetId="49">'Z50'!$A:$L</definedName>
    <definedName name="_xlnm.Print_Area" localSheetId="50">'Z51'!$A:$L</definedName>
    <definedName name="_xlnm.Print_Area" localSheetId="51">'Z52'!$A:$L</definedName>
    <definedName name="_xlnm.Print_Area" localSheetId="52">'Z53'!$A:$L</definedName>
    <definedName name="_xlnm.Print_Area" localSheetId="53">'Z54'!$A:$L</definedName>
    <definedName name="_xlnm.Print_Area" localSheetId="54">'Z55'!$A:$L</definedName>
    <definedName name="_xlnm.Print_Area" localSheetId="55">'Z56'!$A:$L</definedName>
    <definedName name="_xlnm.Print_Area" localSheetId="56">'Z57'!$A:$L</definedName>
    <definedName name="_xlnm.Print_Area" localSheetId="57">'Z58'!$A:$L</definedName>
    <definedName name="_xlnm.Print_Area" localSheetId="58">'Z59'!$A:$L</definedName>
    <definedName name="_xlnm.Print_Area" localSheetId="5">'Z6'!$A:$L</definedName>
    <definedName name="_xlnm.Print_Area" localSheetId="59">'Z60'!$A:$L</definedName>
    <definedName name="_xlnm.Print_Area" localSheetId="60">'Z61'!$A:$L</definedName>
    <definedName name="_xlnm.Print_Area" localSheetId="61">'Z62'!$A:$L</definedName>
    <definedName name="_xlnm.Print_Area" localSheetId="62">'Z63'!$A:$L</definedName>
    <definedName name="_xlnm.Print_Area" localSheetId="63">'Z64'!$A:$L</definedName>
    <definedName name="_xlnm.Print_Area" localSheetId="64">'Z65'!$A:$L</definedName>
    <definedName name="_xlnm.Print_Area" localSheetId="65">'Z66'!$A:$L</definedName>
    <definedName name="_xlnm.Print_Area" localSheetId="66">'Z67'!$A:$L</definedName>
    <definedName name="_xlnm.Print_Area" localSheetId="67">'Z68'!$A:$L</definedName>
    <definedName name="_xlnm.Print_Area" localSheetId="68">'Z69'!$A:$L</definedName>
    <definedName name="_xlnm.Print_Area" localSheetId="6">'Z7'!$A:$L</definedName>
    <definedName name="_xlnm.Print_Area" localSheetId="69">'Z70'!$A:$L</definedName>
    <definedName name="_xlnm.Print_Area" localSheetId="70">'Z71'!$A:$L</definedName>
    <definedName name="_xlnm.Print_Area" localSheetId="71">'Z73'!$A:$L</definedName>
    <definedName name="_xlnm.Print_Area" localSheetId="72">'Z74'!$A:$L</definedName>
    <definedName name="_xlnm.Print_Area" localSheetId="73">'Z75'!$A:$L</definedName>
    <definedName name="_xlnm.Print_Area" localSheetId="74">'Z76'!$A:$L</definedName>
    <definedName name="_xlnm.Print_Area" localSheetId="75">'Z77'!$A:$L</definedName>
    <definedName name="_xlnm.Print_Area" localSheetId="76">'Z78'!$A:$L</definedName>
    <definedName name="_xlnm.Print_Area" localSheetId="77">'Z79'!$A:$L</definedName>
    <definedName name="_xlnm.Print_Area" localSheetId="7">'Z8'!$A:$L</definedName>
    <definedName name="_xlnm.Print_Area" localSheetId="78">'Z80'!$A:$L</definedName>
    <definedName name="_xlnm.Print_Area" localSheetId="79">'Z81'!$A:$L</definedName>
    <definedName name="_xlnm.Print_Area" localSheetId="80">'Z82'!$A:$L</definedName>
    <definedName name="_xlnm.Print_Area" localSheetId="81">'Z83'!$A:$L</definedName>
    <definedName name="_xlnm.Print_Area" localSheetId="82">'Z84'!$A:$L</definedName>
    <definedName name="_xlnm.Print_Area" localSheetId="83">'Z85'!$A:$L</definedName>
    <definedName name="_xlnm.Print_Area" localSheetId="84">'Z86'!$A:$L</definedName>
    <definedName name="_xlnm.Print_Area" localSheetId="85">'Z87'!$A:$L</definedName>
    <definedName name="_xlnm.Print_Area" localSheetId="86">'Z88'!$A:$L</definedName>
    <definedName name="_xlnm.Print_Area" localSheetId="87">'Z89'!$A:$L</definedName>
    <definedName name="_xlnm.Print_Area" localSheetId="8">'Z9'!$A:$L</definedName>
    <definedName name="_xlnm.Print_Area" localSheetId="88">'Z90'!$A:$L</definedName>
    <definedName name="_xlnm.Print_Area" localSheetId="89">'Z91'!$A:$L</definedName>
    <definedName name="_xlnm.Print_Area" localSheetId="90">'Z92'!$A:$L</definedName>
    <definedName name="_xlnm.Print_Area" localSheetId="91">'Z93'!$A:$L</definedName>
    <definedName name="_xlnm.Print_Area" localSheetId="92">'Z94'!$A:$L</definedName>
    <definedName name="_xlnm.Print_Area" localSheetId="93">'Z95'!$A:$L</definedName>
    <definedName name="_xlnm.Print_Area" localSheetId="94">'Z96'!$A:$L</definedName>
    <definedName name="_xlnm.Print_Area" localSheetId="95">'Z97'!$A:$L</definedName>
    <definedName name="_xlnm.Print_Area" localSheetId="96">'Z98'!$A:$L</definedName>
    <definedName name="_xlnm.Print_Area" localSheetId="97">'Z99'!$A:$L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ARRAYTEXT_WF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9" i="105" l="1"/>
  <c r="F10" i="105"/>
  <c r="F9" i="104"/>
  <c r="F12" i="104" s="1"/>
  <c r="F10" i="104"/>
  <c r="F11" i="104"/>
  <c r="F9" i="103"/>
  <c r="F10" i="103" s="1"/>
  <c r="F9" i="102"/>
  <c r="F10" i="102" s="1"/>
  <c r="F9" i="101"/>
  <c r="F10" i="101" s="1"/>
  <c r="F9" i="100"/>
  <c r="F10" i="100" s="1"/>
  <c r="F9" i="99"/>
  <c r="F10" i="99"/>
  <c r="F11" i="99"/>
  <c r="F9" i="98"/>
  <c r="F10" i="98" s="1"/>
  <c r="F9" i="97"/>
  <c r="F10" i="97"/>
  <c r="F9" i="96"/>
  <c r="F11" i="96" s="1"/>
  <c r="F10" i="96"/>
  <c r="F9" i="95"/>
  <c r="F10" i="95" s="1"/>
  <c r="F9" i="94"/>
  <c r="F10" i="94"/>
  <c r="F11" i="94"/>
  <c r="F9" i="93"/>
  <c r="F10" i="93" s="1"/>
  <c r="F9" i="92"/>
  <c r="F10" i="92" s="1"/>
  <c r="F9" i="91"/>
  <c r="F10" i="91"/>
  <c r="F11" i="91"/>
  <c r="F9" i="90"/>
  <c r="F10" i="90"/>
  <c r="F9" i="89"/>
  <c r="F10" i="89" s="1"/>
  <c r="F9" i="88"/>
  <c r="F10" i="88" s="1"/>
  <c r="I9" i="88"/>
  <c r="F9" i="87"/>
  <c r="I9" i="87"/>
  <c r="F10" i="87"/>
  <c r="I10" i="87"/>
  <c r="F9" i="86"/>
  <c r="F11" i="86" s="1"/>
  <c r="I9" i="86"/>
  <c r="F10" i="86"/>
  <c r="I10" i="86"/>
  <c r="F9" i="85"/>
  <c r="H9" i="85"/>
  <c r="I9" i="85"/>
  <c r="F10" i="85"/>
  <c r="F9" i="84"/>
  <c r="H9" i="84"/>
  <c r="I9" i="84" s="1"/>
  <c r="F10" i="84"/>
  <c r="H10" i="84"/>
  <c r="I10" i="84" s="1"/>
  <c r="F9" i="83"/>
  <c r="F10" i="83"/>
  <c r="F11" i="83"/>
  <c r="F9" i="82"/>
  <c r="F10" i="82" s="1"/>
  <c r="F9" i="81"/>
  <c r="F10" i="81"/>
  <c r="F11" i="81"/>
  <c r="F12" i="81"/>
  <c r="F13" i="81"/>
  <c r="F9" i="80"/>
  <c r="F10" i="80" s="1"/>
  <c r="F9" i="79"/>
  <c r="F10" i="79"/>
  <c r="F9" i="78"/>
  <c r="F10" i="78" s="1"/>
  <c r="F9" i="77"/>
  <c r="F12" i="77" s="1"/>
  <c r="F10" i="77"/>
  <c r="F11" i="77"/>
  <c r="F9" i="76"/>
  <c r="F10" i="76"/>
  <c r="F9" i="75"/>
  <c r="F11" i="75" s="1"/>
  <c r="F10" i="75"/>
  <c r="F9" i="74"/>
  <c r="H9" i="74"/>
  <c r="I9" i="74" s="1"/>
  <c r="F10" i="74"/>
  <c r="H10" i="74"/>
  <c r="I10" i="74"/>
  <c r="F9" i="73"/>
  <c r="F10" i="73" s="1"/>
  <c r="F9" i="72"/>
  <c r="F10" i="72"/>
  <c r="F9" i="71"/>
  <c r="F10" i="71"/>
  <c r="F9" i="70"/>
  <c r="F10" i="70"/>
  <c r="F9" i="69"/>
  <c r="F10" i="69" s="1"/>
  <c r="F9" i="68"/>
  <c r="F10" i="68"/>
  <c r="F9" i="67"/>
  <c r="F10" i="67"/>
  <c r="F9" i="66"/>
  <c r="F10" i="66"/>
  <c r="F9" i="65"/>
  <c r="F11" i="65" s="1"/>
  <c r="F10" i="65"/>
  <c r="F9" i="64"/>
  <c r="F10" i="64"/>
  <c r="F11" i="64"/>
  <c r="F12" i="64"/>
  <c r="F13" i="64"/>
  <c r="F14" i="64"/>
  <c r="F15" i="64"/>
  <c r="F16" i="64"/>
  <c r="F17" i="64"/>
  <c r="F18" i="64"/>
  <c r="F19" i="64"/>
  <c r="F20" i="64"/>
  <c r="F9" i="63"/>
  <c r="F10" i="63" s="1"/>
  <c r="F9" i="62"/>
  <c r="F10" i="62"/>
  <c r="F9" i="61"/>
  <c r="F10" i="61"/>
  <c r="F9" i="60"/>
  <c r="F10" i="60" s="1"/>
  <c r="F9" i="59"/>
  <c r="F10" i="59"/>
  <c r="F9" i="58"/>
  <c r="F10" i="58"/>
  <c r="F9" i="57"/>
  <c r="F10" i="57"/>
  <c r="F11" i="57"/>
  <c r="F12" i="57"/>
  <c r="F13" i="57"/>
  <c r="F9" i="56"/>
  <c r="F10" i="56"/>
  <c r="F11" i="56"/>
  <c r="F12" i="56"/>
  <c r="F9" i="55"/>
  <c r="F10" i="55"/>
  <c r="F9" i="54"/>
  <c r="F10" i="54"/>
  <c r="F9" i="53"/>
  <c r="F10" i="53" s="1"/>
  <c r="F9" i="52"/>
  <c r="F10" i="52"/>
  <c r="F11" i="52"/>
  <c r="F12" i="52"/>
  <c r="F9" i="51"/>
  <c r="F10" i="51"/>
  <c r="F9" i="50"/>
  <c r="F10" i="50"/>
  <c r="F11" i="50"/>
  <c r="F9" i="49"/>
  <c r="F10" i="49"/>
  <c r="F9" i="48"/>
  <c r="F10" i="48" s="1"/>
  <c r="F9" i="47"/>
  <c r="F10" i="47"/>
  <c r="F11" i="47"/>
  <c r="F9" i="46"/>
  <c r="F10" i="46" s="1"/>
  <c r="F9" i="45"/>
  <c r="F10" i="45" s="1"/>
  <c r="F9" i="44"/>
  <c r="F10" i="44"/>
  <c r="F9" i="43"/>
  <c r="F10" i="43"/>
  <c r="F9" i="42"/>
  <c r="F10" i="42"/>
  <c r="F11" i="42"/>
  <c r="F12" i="42"/>
  <c r="F13" i="42"/>
  <c r="F14" i="42"/>
  <c r="F15" i="42"/>
  <c r="F16" i="42"/>
  <c r="F9" i="41"/>
  <c r="F10" i="41"/>
  <c r="F11" i="41"/>
  <c r="F12" i="41"/>
  <c r="F13" i="41"/>
  <c r="F14" i="41"/>
  <c r="F15" i="41"/>
  <c r="F16" i="41"/>
  <c r="F17" i="41"/>
  <c r="F18" i="41"/>
  <c r="F19" i="41"/>
  <c r="F20" i="41"/>
  <c r="F9" i="40"/>
  <c r="F10" i="40"/>
  <c r="F11" i="40"/>
  <c r="F12" i="40"/>
  <c r="F9" i="39"/>
  <c r="F10" i="39" s="1"/>
  <c r="F9" i="38"/>
  <c r="F10" i="38"/>
  <c r="F11" i="38"/>
  <c r="F12" i="38"/>
  <c r="F13" i="38"/>
  <c r="F14" i="38"/>
  <c r="F15" i="38"/>
  <c r="F16" i="38"/>
  <c r="F17" i="38"/>
  <c r="F18" i="38"/>
  <c r="F19" i="38"/>
  <c r="F20" i="38"/>
  <c r="F21" i="38"/>
  <c r="F22" i="38"/>
  <c r="F23" i="38"/>
  <c r="F24" i="38"/>
  <c r="F25" i="38"/>
  <c r="F26" i="38"/>
  <c r="F27" i="38"/>
  <c r="F28" i="38"/>
  <c r="F29" i="38"/>
  <c r="F9" i="37"/>
  <c r="F10" i="37"/>
  <c r="F11" i="37"/>
  <c r="F9" i="36"/>
  <c r="F10" i="36" s="1"/>
  <c r="F9" i="35"/>
  <c r="F10" i="35"/>
  <c r="F9" i="34"/>
  <c r="F10" i="34"/>
  <c r="F11" i="34"/>
  <c r="F12" i="34"/>
  <c r="F9" i="33"/>
  <c r="F10" i="33"/>
  <c r="F11" i="33"/>
  <c r="F12" i="33"/>
  <c r="F9" i="32"/>
  <c r="F10" i="32" s="1"/>
  <c r="F9" i="31"/>
  <c r="F10" i="31"/>
  <c r="F11" i="31"/>
  <c r="F9" i="30"/>
  <c r="F10" i="30" s="1"/>
  <c r="F9" i="29"/>
  <c r="F10" i="29" s="1"/>
  <c r="F9" i="28"/>
  <c r="F10" i="28"/>
  <c r="F9" i="27"/>
  <c r="F10" i="27"/>
  <c r="F11" i="27"/>
  <c r="F12" i="27"/>
  <c r="F13" i="27"/>
  <c r="F14" i="27"/>
  <c r="F15" i="27"/>
  <c r="F16" i="27"/>
  <c r="F17" i="27"/>
  <c r="F18" i="27"/>
  <c r="F19" i="27"/>
  <c r="F20" i="27"/>
  <c r="F21" i="27"/>
  <c r="F22" i="27"/>
  <c r="F23" i="27"/>
  <c r="F24" i="27"/>
  <c r="F25" i="27"/>
  <c r="F26" i="27"/>
  <c r="F27" i="27"/>
  <c r="F28" i="27"/>
  <c r="F29" i="27"/>
  <c r="F30" i="27"/>
  <c r="F31" i="27"/>
  <c r="F32" i="27"/>
  <c r="F33" i="27"/>
  <c r="F34" i="27"/>
  <c r="F35" i="27"/>
  <c r="F36" i="27"/>
  <c r="F37" i="27"/>
  <c r="F38" i="27"/>
  <c r="F9" i="26"/>
  <c r="F10" i="26"/>
  <c r="F11" i="26"/>
  <c r="F9" i="25"/>
  <c r="F10" i="25"/>
  <c r="F9" i="24"/>
  <c r="F10" i="24"/>
  <c r="F11" i="24"/>
  <c r="F9" i="23"/>
  <c r="F10" i="23" s="1"/>
  <c r="F9" i="22"/>
  <c r="F10" i="22"/>
  <c r="F11" i="22"/>
  <c r="F9" i="21"/>
  <c r="F10" i="21" s="1"/>
  <c r="F9" i="20"/>
  <c r="F10" i="20"/>
  <c r="F11" i="20"/>
  <c r="F12" i="20"/>
  <c r="F13" i="20"/>
  <c r="F14" i="20"/>
  <c r="F15" i="20"/>
  <c r="F16" i="20"/>
  <c r="F17" i="20"/>
  <c r="F18" i="20"/>
  <c r="F19" i="20"/>
  <c r="F20" i="20"/>
  <c r="F21" i="20"/>
  <c r="F22" i="20"/>
  <c r="F23" i="20"/>
  <c r="F24" i="20"/>
  <c r="F25" i="20"/>
  <c r="F26" i="20"/>
  <c r="F27" i="20"/>
  <c r="F28" i="20"/>
  <c r="F9" i="19"/>
  <c r="F10" i="19"/>
  <c r="F11" i="19"/>
  <c r="F12" i="19"/>
  <c r="F13" i="19"/>
  <c r="F14" i="19"/>
  <c r="F15" i="19"/>
  <c r="F16" i="19"/>
  <c r="F17" i="19"/>
  <c r="F18" i="19"/>
  <c r="F9" i="18"/>
  <c r="F10" i="18" s="1"/>
  <c r="F9" i="17"/>
  <c r="F10" i="17" s="1"/>
  <c r="F9" i="16"/>
  <c r="F10" i="16"/>
  <c r="F11" i="16"/>
  <c r="F9" i="15"/>
  <c r="F10" i="15"/>
  <c r="F11" i="15"/>
  <c r="F12" i="15"/>
  <c r="F9" i="14"/>
  <c r="F10" i="14"/>
  <c r="F11" i="14"/>
  <c r="F12" i="14"/>
  <c r="F13" i="14"/>
  <c r="F9" i="13"/>
  <c r="F10" i="13"/>
  <c r="F11" i="13"/>
  <c r="F12" i="13"/>
  <c r="F13" i="13"/>
  <c r="F9" i="12"/>
  <c r="F10" i="12" s="1"/>
  <c r="F9" i="11"/>
  <c r="F10" i="11"/>
  <c r="F11" i="11"/>
  <c r="F9" i="10"/>
  <c r="F10" i="10"/>
  <c r="F11" i="10"/>
  <c r="F12" i="10"/>
  <c r="F13" i="10"/>
  <c r="F14" i="10"/>
  <c r="F15" i="10"/>
  <c r="F16" i="10"/>
  <c r="F17" i="10"/>
  <c r="F18" i="10"/>
  <c r="F19" i="10"/>
  <c r="F20" i="10"/>
  <c r="F21" i="10"/>
  <c r="F22" i="10"/>
  <c r="F23" i="10"/>
  <c r="F24" i="10"/>
  <c r="F25" i="10"/>
  <c r="F26" i="10"/>
  <c r="F27" i="10"/>
  <c r="F28" i="10"/>
  <c r="F29" i="10"/>
  <c r="F30" i="10"/>
  <c r="F31" i="10"/>
  <c r="F32" i="10"/>
  <c r="F33" i="10"/>
  <c r="F34" i="10"/>
  <c r="F35" i="10"/>
  <c r="F36" i="10"/>
  <c r="F9" i="9"/>
  <c r="F10" i="9"/>
  <c r="F9" i="8"/>
  <c r="F10" i="8" s="1"/>
  <c r="F9" i="7"/>
  <c r="F10" i="7" s="1"/>
  <c r="F9" i="6"/>
  <c r="F10" i="6" s="1"/>
  <c r="F9" i="5"/>
  <c r="F10" i="5"/>
  <c r="F11" i="5"/>
  <c r="F9" i="4"/>
  <c r="F10" i="4"/>
  <c r="F11" i="4"/>
  <c r="F12" i="4"/>
  <c r="F18" i="3"/>
  <c r="F17" i="3"/>
  <c r="F16" i="3"/>
  <c r="F15" i="3"/>
  <c r="F14" i="3"/>
  <c r="F13" i="3"/>
  <c r="F12" i="3"/>
  <c r="F11" i="3"/>
  <c r="F10" i="3"/>
  <c r="F9" i="3"/>
  <c r="F12" i="24" l="1"/>
  <c r="F11" i="55"/>
  <c r="F12" i="50"/>
  <c r="F11" i="61"/>
  <c r="F13" i="40"/>
  <c r="F13" i="15"/>
  <c r="F11" i="9"/>
  <c r="F11" i="59"/>
  <c r="F12" i="91"/>
  <c r="F11" i="58"/>
  <c r="F14" i="81"/>
  <c r="F14" i="14"/>
  <c r="F19" i="19"/>
  <c r="F11" i="90"/>
  <c r="F11" i="44"/>
  <c r="F13" i="34"/>
  <c r="F13" i="52"/>
  <c r="F11" i="84"/>
  <c r="F12" i="31"/>
  <c r="F17" i="42"/>
  <c r="F12" i="16"/>
  <c r="F12" i="26"/>
  <c r="F11" i="71"/>
  <c r="F11" i="68"/>
  <c r="F11" i="87"/>
  <c r="F11" i="43"/>
  <c r="F11" i="51"/>
  <c r="F14" i="57"/>
  <c r="F12" i="94"/>
  <c r="F19" i="3"/>
  <c r="F37" i="10"/>
  <c r="F21" i="41"/>
  <c r="F29" i="20"/>
  <c r="F14" i="13"/>
  <c r="F12" i="47"/>
  <c r="F21" i="64"/>
  <c r="F11" i="66"/>
  <c r="F11" i="72"/>
  <c r="F13" i="33"/>
  <c r="F11" i="74"/>
  <c r="F12" i="83"/>
  <c r="F39" i="27"/>
  <c r="F30" i="38"/>
</calcChain>
</file>

<file path=xl/sharedStrings.xml><?xml version="1.0" encoding="utf-8"?>
<sst xmlns="http://schemas.openxmlformats.org/spreadsheetml/2006/main" count="3327" uniqueCount="524">
  <si>
    <t>Podpis</t>
  </si>
  <si>
    <t>email:</t>
  </si>
  <si>
    <t>Tel.:</t>
  </si>
  <si>
    <t>Osoba do kontaktu:</t>
  </si>
  <si>
    <t>Lek ujęty w obwieszczeniu refundacyjnym aktualnym na dzień skadania oferty.</t>
  </si>
  <si>
    <t>Wymóg:</t>
  </si>
  <si>
    <t>Suma</t>
  </si>
  <si>
    <t>op.</t>
  </si>
  <si>
    <t>1.</t>
  </si>
  <si>
    <t>Nazwa handlowa, dawka, postać , ilość w opakowaniu</t>
  </si>
  <si>
    <t>Kod EAN</t>
  </si>
  <si>
    <t xml:space="preserve">Producent </t>
  </si>
  <si>
    <t>Wartość brutto</t>
  </si>
  <si>
    <t>C.j. brutto</t>
  </si>
  <si>
    <t>Stawka podatku VAT</t>
  </si>
  <si>
    <t>Wartość netto</t>
  </si>
  <si>
    <t>C.j. netto</t>
  </si>
  <si>
    <t>Ilość</t>
  </si>
  <si>
    <t>j.m.</t>
  </si>
  <si>
    <t>Nazwa, postać, dawka</t>
  </si>
  <si>
    <t>L.p.</t>
  </si>
  <si>
    <t>KRS:</t>
  </si>
  <si>
    <t>NIP:</t>
  </si>
  <si>
    <t>Wykonawca:</t>
  </si>
  <si>
    <t>Zadanie nr 1</t>
  </si>
  <si>
    <t>Panitumumab -  konc. do sporz. roztw. do inf. 100mg x 1 fiolka</t>
  </si>
  <si>
    <t>2.</t>
  </si>
  <si>
    <t>Panitumumab - konc. do sporz. roztw. do inf. 400mg x 1 fiolka</t>
  </si>
  <si>
    <t>fiol.</t>
  </si>
  <si>
    <t>3.</t>
  </si>
  <si>
    <t>Darbepoetin alfa- roztwór do wstrz. (500 µg/ml) x 1 wstrzykiwacz automatyczny</t>
  </si>
  <si>
    <t>op</t>
  </si>
  <si>
    <t>4.</t>
  </si>
  <si>
    <t>Blinatumomabum, proszek do sporządzania koncentratu roztworu do infuzji, 38,5 µg</t>
  </si>
  <si>
    <t>5.</t>
  </si>
  <si>
    <t>Carfilzomib, proszek do sporządzania roztworu do infuzji, 10 mg x 1 fiol.</t>
  </si>
  <si>
    <t>6.</t>
  </si>
  <si>
    <t>Carfilzomib, proszek do sporządzania roztworu do infuzji, 30 mg x 1 fiol.</t>
  </si>
  <si>
    <t>7.</t>
  </si>
  <si>
    <t>Carfilzomib, proszek do sporządzania roztworu do infuzji, 60 mg x 1 fiol.</t>
  </si>
  <si>
    <t>8.</t>
  </si>
  <si>
    <t>Romiplostimum, proszek do sporządzania roztworu do wstrzykiwań, 125 mcg x 1 fiol.</t>
  </si>
  <si>
    <t>9.</t>
  </si>
  <si>
    <t>Romiplostimum, proszek i rozpuszczalnik do sporządzania roztworu do wstrzykiwań, 250 mcg x 1 fiol.</t>
  </si>
  <si>
    <t>10.</t>
  </si>
  <si>
    <t>Denosumabum, roztwór do wstrzykiwań, 120 mg x 3 fiol.</t>
  </si>
  <si>
    <t>Leki ujęte w obwieszczeniu refundacyjnym aktualnym na dzień skadania oferty.</t>
  </si>
  <si>
    <t>Tretinoine 10mg kps. x 100 szt.</t>
  </si>
  <si>
    <t xml:space="preserve">Melphalan- tabl. powl. (2 mg) 25 szt. </t>
  </si>
  <si>
    <t xml:space="preserve">Chlorambucil- tabl. powl. (2 mg) 25 szt. </t>
  </si>
  <si>
    <t>Zadanie nr 2</t>
  </si>
  <si>
    <t>fiol</t>
  </si>
  <si>
    <t>Cetuximab  - roztw. do inf. 5 mg/ml 1 fiol. 100 ml</t>
  </si>
  <si>
    <t>Cetuximab  - roztw. do inf. 5 mg/ml 1 fiol. 20 ml</t>
  </si>
  <si>
    <t>Zadanie nr 3</t>
  </si>
  <si>
    <t>Anagrelidum (0,5 mg) x 100 kaps.</t>
  </si>
  <si>
    <t>Zadanie nr 4</t>
  </si>
  <si>
    <t>Doxorubicinum liposomanum pegylatum  - 20mg x 1 fiol.</t>
  </si>
  <si>
    <t xml:space="preserve"> 1.</t>
  </si>
  <si>
    <t>Zadanie nr 5</t>
  </si>
  <si>
    <t>Cladribine- roztwór do inf. doż. 10 mg x 1 fiol.</t>
  </si>
  <si>
    <t>Zadanie nr 6</t>
  </si>
  <si>
    <t>Vinorelbine - kaps. (30 mg) 1 szt.</t>
  </si>
  <si>
    <t>Vinorelbine - kaps. (20 mg) 1 szt.</t>
  </si>
  <si>
    <t>Zadanie nr 7</t>
  </si>
  <si>
    <t>Infliximab 100mg inj. x 1 fiol.</t>
  </si>
  <si>
    <t>28.</t>
  </si>
  <si>
    <t xml:space="preserve">Abirateroni acetas  - tabl.powl. 1000 mg x 30  </t>
  </si>
  <si>
    <t>27.</t>
  </si>
  <si>
    <t>Paclitaxel - konc. do sporz. roztw. do inf.(150 mg/25ml)</t>
  </si>
  <si>
    <t>26.</t>
  </si>
  <si>
    <t>Paclitaxel - konc. do sporz. roztw. do inf. (300 mg/50 ml)</t>
  </si>
  <si>
    <t>25.</t>
  </si>
  <si>
    <t>Paclitaxel - konc. do sporz. roztw. do inf. (100 mg/16,7ml)</t>
  </si>
  <si>
    <t>24.</t>
  </si>
  <si>
    <t>Mitoxantrone -  konc..do  sporz. roztw. do inf.     (2 mg/ml) 1 fiol 10 ml</t>
  </si>
  <si>
    <t>23.</t>
  </si>
  <si>
    <t>Methotrexate- roztwór do wstrz. (50 mg/5 ml) 1 fiol. 5 ml</t>
  </si>
  <si>
    <t>22.</t>
  </si>
  <si>
    <t xml:space="preserve">Methotrexate - tabl. (2,5 mg) x 50 szt. </t>
  </si>
  <si>
    <t>21.</t>
  </si>
  <si>
    <t xml:space="preserve">Methotrexate - tabl. (10 mg) x 50 szt. </t>
  </si>
  <si>
    <t>20.</t>
  </si>
  <si>
    <t>Methotrexate - konc. do sporz.roztw.do inf.(100mg/ml)  50 ml 1 fiol.</t>
  </si>
  <si>
    <t>19.</t>
  </si>
  <si>
    <t>Gemcitabine 2000mg x 1 fiol.</t>
  </si>
  <si>
    <t>18.</t>
  </si>
  <si>
    <t>Gemcitabine 1000mg x 1 fiol.</t>
  </si>
  <si>
    <t>17.</t>
  </si>
  <si>
    <t>Etoposide - konc. do  sporz. roztw. do inf.   ( 200 mg/10 ml) 1 fiol. 10 ml</t>
  </si>
  <si>
    <t>16.</t>
  </si>
  <si>
    <t>Etoposide - konc. do  sporz. roztw. do inf.    (400 mg/20 ml) 1 fiol. 20 ml</t>
  </si>
  <si>
    <t>15.</t>
  </si>
  <si>
    <t>Etoposide - konc..do  sporz. roztw. do inf.      (100 mg/5 ml) 1 fiol. 5 ml</t>
  </si>
  <si>
    <t>14.</t>
  </si>
  <si>
    <t>Epirubicin hydrochloride 50mg x 1 fiol.</t>
  </si>
  <si>
    <t>13.</t>
  </si>
  <si>
    <t>Epirubicin hydrochloride 100mg x 1 fiol.</t>
  </si>
  <si>
    <t>12.</t>
  </si>
  <si>
    <t>Epirubicin hydrochloride 200mg x 1 fiol.</t>
  </si>
  <si>
    <t>11.</t>
  </si>
  <si>
    <t>Doxorubicin hydrochloride 200mg x 1 fiol.</t>
  </si>
  <si>
    <t>Docetaxel 160mg x 1 fiol.</t>
  </si>
  <si>
    <t>Docetaxel 80mg x 1 fiol.</t>
  </si>
  <si>
    <t>Cytarabine hydrochloride inj. -  50 mg/ml, 40 ml  inj.</t>
  </si>
  <si>
    <t>Cytarabine hydrochloride inj.-  50 mg/ml, 20 ml inj.</t>
  </si>
  <si>
    <t>Cytarabine hydrochloride inj. - 50 mg/ml , 10 ml  inj.</t>
  </si>
  <si>
    <t>Cytarabine hydrochloride inj. -  20 mg/ml , 5 ml  inj.</t>
  </si>
  <si>
    <t>Cyclophosphamide i.v. 2000mg x 1 fiol.</t>
  </si>
  <si>
    <t>Cyclophosphamide i.v. 1000mg x 1 fiol.</t>
  </si>
  <si>
    <t>Azacitidine  proszek do sporz. zaw. do wstrz. (25 mg/ml) 1 fiolka 100 mg</t>
  </si>
  <si>
    <t>Leki przeciwnowotworowe</t>
  </si>
  <si>
    <t xml:space="preserve"> Zadanie nr 8</t>
  </si>
  <si>
    <t>Idarubicin hydrochloride - roztw do wstrzykiwań 10 mg 1 fiol. 10 ml</t>
  </si>
  <si>
    <t>Idarubicin hydrochloride -roztw do wstrzykiwań 5 mg 1 fiol. 5 ml</t>
  </si>
  <si>
    <t xml:space="preserve"> Zadanie nr 9</t>
  </si>
  <si>
    <t>but.</t>
  </si>
  <si>
    <t>Posaconazole- zawiesina doustna (40 mg/ml) but. 105 ml</t>
  </si>
  <si>
    <t>Zadanie nr 10</t>
  </si>
  <si>
    <t>Dasatinib - tabl.powl. 140 mg x 30</t>
  </si>
  <si>
    <t>Dasatinib - tabl.powl. 100 mg x 30</t>
  </si>
  <si>
    <t xml:space="preserve">Dasatinib - tabl.powl. 80 mg x 30 </t>
  </si>
  <si>
    <t xml:space="preserve">Dasatinib - tabl.powl. 50 mg x 60 </t>
  </si>
  <si>
    <t xml:space="preserve"> 2.</t>
  </si>
  <si>
    <t xml:space="preserve">Dasatinib - tabl.powl. 20 mg x 60 </t>
  </si>
  <si>
    <t>Zadanie nr 11</t>
  </si>
  <si>
    <t>Dasatinibum, tabl. powl., 79 mg x 30 tbl.</t>
  </si>
  <si>
    <t>Dasatinibum, tabl. powl., 63 mg x 30 tbl.</t>
  </si>
  <si>
    <t>Dasatinibum, tabl. powl., 40 mg x 60 tbl.</t>
  </si>
  <si>
    <t>Dasatinibum, tabl. powl., 16 mg x 60 tbl.</t>
  </si>
  <si>
    <t>Dasatinibum, tabl. powl., 111 mg x 30 tbl.</t>
  </si>
  <si>
    <t>Zadanie nr 12</t>
  </si>
  <si>
    <t>Methotrexatum subcutaneum  - roztw. do wstrz. 25mg  amp.-strzyk. x 1 szt.</t>
  </si>
  <si>
    <t>Methotrexatum subcutaneum  -  roztw. do wstrz. 20mg  amp.-strzyk. x 1 szt.</t>
  </si>
  <si>
    <t>Methotrexatum subcutaneum  - roztw. do wstrz. 10mg  amp.-strzyk. x 1 szt.</t>
  </si>
  <si>
    <t>Methotrexatum subcutaneum  -  roztw. do wstrz. 15mg  amp.-strzyk. x 1 szt.</t>
  </si>
  <si>
    <t>Zadanie nr 13</t>
  </si>
  <si>
    <t xml:space="preserve">Flutamide   tabl. (250 mg) x 100 szt. </t>
  </si>
  <si>
    <t>Anastrozole- tabl. powl. (1 mg) 28 szt.</t>
  </si>
  <si>
    <t xml:space="preserve">Tamoxifen  tabl. (20 mg) x 30 szt. </t>
  </si>
  <si>
    <t>Zadanie nr 14</t>
  </si>
  <si>
    <t>Fulvestrant -  roztw. do wstrz. (250 mg/5 ml) 2 amp.-strzyk.</t>
  </si>
  <si>
    <t>Zadanie nr 15</t>
  </si>
  <si>
    <t>Mitomycin   inj. 20 mg</t>
  </si>
  <si>
    <t>Zadanie nr 16</t>
  </si>
  <si>
    <t xml:space="preserve">Trametinib - tabl. powl. 2 mg x 30 </t>
  </si>
  <si>
    <t xml:space="preserve">Trametinib  - tabl. powl. 0,5 mg x 30 </t>
  </si>
  <si>
    <t xml:space="preserve"> 9.</t>
  </si>
  <si>
    <t>Pazopanib -tabl. powl.(400 mg) x 30 szt.</t>
  </si>
  <si>
    <t>Pazopanib -tabl. powl.(200 mg) x 30 szt.</t>
  </si>
  <si>
    <t>Lapatinib - tabl. powl.(250 mg) x 70 szt.</t>
  </si>
  <si>
    <t xml:space="preserve"> 6.</t>
  </si>
  <si>
    <t>Alpelisibum  tabl. powl. 200 mg x 28 szt.</t>
  </si>
  <si>
    <t>Alpelisibum tabl.powl. 50+200 mg  56 szt. (28 x 50 mg + 28 x 200 mg)</t>
  </si>
  <si>
    <t xml:space="preserve"> 4.</t>
  </si>
  <si>
    <t>Alpelisibum  tabl. powl. 150 mg x 56 szt.</t>
  </si>
  <si>
    <t>Dabrafenib - kaps.(75 mg) x 28 szt.</t>
  </si>
  <si>
    <t>Dabrafenib - kaps.(50 mg) x 28 szt.</t>
  </si>
  <si>
    <t>Zadanie nr 17</t>
  </si>
  <si>
    <t>Vinorelbine -  konc. do sporz. roztw. do inf. (10 mg/ml) 5 ml  x 10 fiol.</t>
  </si>
  <si>
    <t xml:space="preserve"> 20.</t>
  </si>
  <si>
    <t>Vincristine sulphate - roztw. do wstrz. 5 mg x 1 fiol.</t>
  </si>
  <si>
    <t xml:space="preserve"> 19.</t>
  </si>
  <si>
    <t>Vincristine sulphate -  roztw. do wstrz.  1 mg x 1 fiol.</t>
  </si>
  <si>
    <t xml:space="preserve"> 18.</t>
  </si>
  <si>
    <t>Topotecan -  konc. do sporz. roztw. do inf. - 4 mg/4 ml  1 fiol.</t>
  </si>
  <si>
    <t xml:space="preserve"> 17.</t>
  </si>
  <si>
    <t>Topotecan -  konc. do sporz. roztw. do inf. -  1 mg/1ml 1 fiol.</t>
  </si>
  <si>
    <t xml:space="preserve"> 16.</t>
  </si>
  <si>
    <t>Lenalidomide- kaps. twarde (25 mg) 21 szt.</t>
  </si>
  <si>
    <t xml:space="preserve"> 15.</t>
  </si>
  <si>
    <t>Lenalidomide- kaps. twarde (15 mg) 21 szt.</t>
  </si>
  <si>
    <t xml:space="preserve"> 14.</t>
  </si>
  <si>
    <t>Lenalidomide- kaps. twarde (10 mg) 21 szt.</t>
  </si>
  <si>
    <t xml:space="preserve"> 13.</t>
  </si>
  <si>
    <t>Lenalidomide- kaps. twarde (5 mg) 21 szt.</t>
  </si>
  <si>
    <t xml:space="preserve"> 12.</t>
  </si>
  <si>
    <t>Fluorouracil - roztwór do wstrz. i inf. 5 g/100 mL</t>
  </si>
  <si>
    <t xml:space="preserve"> 11.</t>
  </si>
  <si>
    <t>Doxorubicin hydrochloride- proszek i skład. do sporz. konc. dyspersji lip. do inf. (50 mg) 2 zestawy</t>
  </si>
  <si>
    <t xml:space="preserve"> 10.</t>
  </si>
  <si>
    <t>Dacarbazine - proszek do przyg. roztw. do wstrz. i inf. - 500 mg x 1 fiol.</t>
  </si>
  <si>
    <t>Dacarbazine - proszek do przyg. roztw. do wstrz. i inf. - 200 mg x 10 fiol.</t>
  </si>
  <si>
    <t xml:space="preserve"> 8.</t>
  </si>
  <si>
    <t>Dacarbazine - proszek do przyg. roztw. do wstrz. i inf. - 1000 mg x 1 fiol.</t>
  </si>
  <si>
    <t xml:space="preserve"> 7.</t>
  </si>
  <si>
    <t>Dacarbazine - proszek do przyg. roztw. do wstrz. i inf. - 100 mg x 10 fiol.</t>
  </si>
  <si>
    <t>Caspofungin- proszek do przyg. konc. do sporz. roztw. do inf. (70 mg) 1 fiolk</t>
  </si>
  <si>
    <t xml:space="preserve"> 5.</t>
  </si>
  <si>
    <t xml:space="preserve">Caspofungin- proszek do przyg. konc. do sporz. roztw. do inf. (50 mg) 1 fiolka </t>
  </si>
  <si>
    <t>Bleomycin sulphate - proszek do sporz. roztw. do wstrz. (15 000 IU/fiol.)</t>
  </si>
  <si>
    <t xml:space="preserve"> 3.</t>
  </si>
  <si>
    <t xml:space="preserve">Aprepitant - kaps. twarde (80 mg + 125 mg) 2 szt. + 1 szt. </t>
  </si>
  <si>
    <t xml:space="preserve"> Acidum levofolinicum - roztw. do wstrz. i inf. (50 mg/ml) 1 fiolka 9 ml </t>
  </si>
  <si>
    <t>Zadanie nr 18</t>
  </si>
  <si>
    <t>Brentuximabum vedotinum - proszek do sporządzania konc. roztw. do infuzji  50 mg</t>
  </si>
  <si>
    <t>Zadanie nr 19</t>
  </si>
  <si>
    <t>Imatinib -  tabl.powl.  0,4 g x 30</t>
  </si>
  <si>
    <t xml:space="preserve">Imatinib -  tabl.powl.  0,1 g x 60  </t>
  </si>
  <si>
    <t>Zadanie nr 20</t>
  </si>
  <si>
    <t>Rituximab konc. do przyg. roztw. do inf. 500 mg/50 ml x 1 fiol.</t>
  </si>
  <si>
    <t>Zadanie nr 21</t>
  </si>
  <si>
    <t>Vandetanibum  tabl.powl. 300 mg x 30 szt.</t>
  </si>
  <si>
    <t>Vandetanibum  tabl.powl. 100 mg x 30 szt.</t>
  </si>
  <si>
    <t>Aflibercept  - konc. do sporz. roztw.do inf. 100mg x 1</t>
  </si>
  <si>
    <t>Zadanie nr 22</t>
  </si>
  <si>
    <t>Golimumabum  - roztw. do wstrzykiwań 50 mg  1 wstrzyk.</t>
  </si>
  <si>
    <t>Zadanie nr 23</t>
  </si>
  <si>
    <t>Zamawiający dopuszcza opakowania po 30 szt. z przeliczeniem opakowań.</t>
  </si>
  <si>
    <t>UWAGA:</t>
  </si>
  <si>
    <t>Sunitinib 50 mg x 28</t>
  </si>
  <si>
    <t>Sunitinib 25 mg x 28</t>
  </si>
  <si>
    <t>Sunitinib 12,5mg x 28</t>
  </si>
  <si>
    <t>Zadanie nr 24</t>
  </si>
  <si>
    <t>Zoledronic acid. - konc.do sporz.roztw.do infuzji 4 mg/5ml x1fiol lub roztw. do infuzji 4 mg/100 ml x 1 szt.</t>
  </si>
  <si>
    <t>30.</t>
  </si>
  <si>
    <t>29.</t>
  </si>
  <si>
    <t>Temozolomide - kaps. 250 mg x 5</t>
  </si>
  <si>
    <t>Temozolomide - kaps. 180 mg x 5</t>
  </si>
  <si>
    <t>Temozolomide - kaps. 140 mg x 5</t>
  </si>
  <si>
    <t>Temozolomide - kaps. 100 mg x 5</t>
  </si>
  <si>
    <t>Temozolomide - kaps. 20 mg x 5</t>
  </si>
  <si>
    <t>Temozolomide - kaps. 5 mg x 5</t>
  </si>
  <si>
    <t>Pemetrexed - inj. 500 mg  fiol.</t>
  </si>
  <si>
    <t>Pemetrexed - inj.  100 mg  fiol.</t>
  </si>
  <si>
    <t>Oxaliplatin - konc. do sporz. roztw. do inf.  5mg/ml  fiol.40 ml</t>
  </si>
  <si>
    <t>Oxaliplatin - konc. do sporz. roztw. do inf.  5mg/ml  fiol.20 ml</t>
  </si>
  <si>
    <t>Oxaliplatin - konc. do sporz. roztw. do inf.  5mg/ml  fiol.10 ml</t>
  </si>
  <si>
    <t>Irinotecan hydrochloride- konc. do sporz. roztw. do inf. 20 mg/ml 1 fiol. 25 ml</t>
  </si>
  <si>
    <t>Irinotecan hydrochloride- konc. do sporz. roztw. do inf. 20 mg/ml 1 fiol. 15 ml</t>
  </si>
  <si>
    <t>Irinotecan hydrochloride- konc. do sporz. roztw. do inf. 20 mg/ ml 1 fiol. 5 ml</t>
  </si>
  <si>
    <t xml:space="preserve">Everolimus - tabl. (5mg) 30 szt. </t>
  </si>
  <si>
    <t xml:space="preserve">Everolimus - tabl. (10mg) 30 szt. </t>
  </si>
  <si>
    <t>Cisplatin -  konc. do sporz. roztw. do inf. 1 mg/ ml 100 ml</t>
  </si>
  <si>
    <t>Cisplatin -  konc. do sporz. roztw. do inf. 1 mg/ ml 50 ml</t>
  </si>
  <si>
    <t>Anidulafungin- proszek i rozp. do sporz. konc. roztw. do inf. (100 mg) 1 fiolka  30 ml</t>
  </si>
  <si>
    <t>Carboplatin 600mg x 1 fiol.</t>
  </si>
  <si>
    <t>Carboplatin 450mg x 1 filol.</t>
  </si>
  <si>
    <t>Carboplatin 150mg x 1 fiol.</t>
  </si>
  <si>
    <t>Capecitabine  - tabl. powl. (500 mg) x 120 szt.</t>
  </si>
  <si>
    <t>Capecitabine  -  tabl. powl. (150 mg )x 60 szt.</t>
  </si>
  <si>
    <t>Bortezomib 3,5 mg  x 1 fiol.</t>
  </si>
  <si>
    <t xml:space="preserve">Bicalutamide -  tabl. powl. (50 mg) 28 szt. </t>
  </si>
  <si>
    <t xml:space="preserve">Bendamustine-  proszek do sporz. konc. roztw. do inf. (2,5 mg/ml) 5 fiolek 100 mg </t>
  </si>
  <si>
    <t>Bendamustine -   proszek do sporz. konc. roztw. do inf. (2,5 mg/ml) 5 fiolek 25 mg</t>
  </si>
  <si>
    <t>Zadanie nr 25</t>
  </si>
  <si>
    <t>Certolizumab pegol -  roztw. do wstrz. (200 mg/ml) 2 amp.-strzyk. 1ml</t>
  </si>
  <si>
    <t>Zadanie nr 26</t>
  </si>
  <si>
    <t>Sorafenib - tabl. powl. (200 mg) 112 szt.</t>
  </si>
  <si>
    <t>Zadanie nr 27</t>
  </si>
  <si>
    <t>Mitotane - tabl. (500 mg)  100 szt.</t>
  </si>
  <si>
    <t>Zadanie nr 28</t>
  </si>
  <si>
    <t>Afatinib  tabl. powl. 40 mg x 28</t>
  </si>
  <si>
    <t>Afatinib  tabl. powl. 30 mg x 28</t>
  </si>
  <si>
    <t xml:space="preserve">Afatinib  tabl. powl. 20 mg x 28 </t>
  </si>
  <si>
    <t>Zadanie nr 29</t>
  </si>
  <si>
    <t xml:space="preserve">op   </t>
  </si>
  <si>
    <t>Tioguanine - tabl. ( 40 mg )  25 szt.</t>
  </si>
  <si>
    <t>Zadanie nr 30</t>
  </si>
  <si>
    <t xml:space="preserve">Ruxolitinibum  tabl.  20 mg x 56 </t>
  </si>
  <si>
    <t xml:space="preserve">Ruxolitinibum  tabl.  15 mg x 56 </t>
  </si>
  <si>
    <t xml:space="preserve">Ruxolitinibum  tabl.  10 mg x 56 </t>
  </si>
  <si>
    <t xml:space="preserve">Ruxolitinibum  tabl.  5 mg x 56 </t>
  </si>
  <si>
    <t>Zadanie nr 31</t>
  </si>
  <si>
    <t xml:space="preserve">MESNA - roztwór do wstrz. (400 mg/4 ml)4 ml x 15 amp. </t>
  </si>
  <si>
    <t>Ifosfamide- proszek do przyg. roztw. do wstrz. (2 g) 1 fiol.</t>
  </si>
  <si>
    <t>Ifosfamide- proszek do przyg. roztw. do wstrz. (1 g) 1 fiol.</t>
  </si>
  <si>
    <t>Cyclophosphamide- tabl.draż.owane (50 mg) 50 szt.</t>
  </si>
  <si>
    <t>Zadanie nr 32</t>
  </si>
  <si>
    <t>Trastuzumabum -  proszek do przygotowania koncentratu do sporządzania roztworu do infuzji, 150 mg</t>
  </si>
  <si>
    <t>Zadanie nr 33</t>
  </si>
  <si>
    <t xml:space="preserve">Gefitinib - tabl. powl. (250 mg) 30 szt. </t>
  </si>
  <si>
    <t>Zadanie nr 34</t>
  </si>
  <si>
    <t>Axitinib - tabl. powl. (5 mg) 56 szt.</t>
  </si>
  <si>
    <t>Axitinib - tabl. powl. (1 mg) 56 szt.</t>
  </si>
  <si>
    <t>Zadanie nr 35</t>
  </si>
  <si>
    <t>Glofitamabum, koncentrat do sporządzania roztworu do infuzji, 2,5 mg x 1 szt.</t>
  </si>
  <si>
    <t xml:space="preserve"> 21.</t>
  </si>
  <si>
    <t>Glofitamabum, koncentrat do sporządzania roztworu do infuzji, 10 mg x 1 szt.</t>
  </si>
  <si>
    <t>Trastuzumabum + Pertuzumabum, roztwór do wstrzykiwań, 600 + 600 mg</t>
  </si>
  <si>
    <t>Trastuzumabum + Pertuzumabum, roztwór do wstrzykiwań, 600 + 1200 mg</t>
  </si>
  <si>
    <t>Atezolizumabum, roztwór do wstrzykiwań, 1875 mg x 1 szt.</t>
  </si>
  <si>
    <t>Mosunetuzumabum, koncentrat do sporządzania roztworu do infuzji, 30 mg x 1 fiol.</t>
  </si>
  <si>
    <t>Mosunetuzumabum, koncentrat do sporządzania roztworu do infuzji, 1 mg x 1 fiol.</t>
  </si>
  <si>
    <t>Obinutuzumab inj. 1000mg/40ml x 1 fiol.</t>
  </si>
  <si>
    <t>Cobimetinib tabl. 20mg x 63 szt.</t>
  </si>
  <si>
    <t>Wismodegib - kaps. twarde  150 mg x  28</t>
  </si>
  <si>
    <t>Vemurafenib - tabl. powl. 0,24 g  x 56 szt.</t>
  </si>
  <si>
    <t>Trastuzumabum -  roztwór do wstrzykiwań 600 mg</t>
  </si>
  <si>
    <t>Trastuzumab emtansine - prosz. do przyg. konc. do przyg. roztw. 160 mg 1 fiol.</t>
  </si>
  <si>
    <t>Trastuzumab emtansine - prosz. do przyg. konc. do przyg. roztw. 100 mg 1 fiol.</t>
  </si>
  <si>
    <t>Polatuzumabum vedotimum -proszek do sporządzania koncentratu roztworu do infuzji, 30 mg</t>
  </si>
  <si>
    <t>Polatuzumabum vedotimum - proszek do sporządzania koncentratu roztworu do infuzji, 140 mg</t>
  </si>
  <si>
    <t>Pertuzumabum - konc. do sporz. roztw. do inf. 420 mg</t>
  </si>
  <si>
    <t xml:space="preserve">Entrectinibum  kaps. twarde, 200 mg  x 90 </t>
  </si>
  <si>
    <t>Entrectinibum  kaps. twarde, 100 mg  x 30</t>
  </si>
  <si>
    <t>Atezolizumabum - koncentrat do sporządzania roztworu do infuzji, 1200 mg/20 ml x 1 fiol.</t>
  </si>
  <si>
    <t>Alectinibum - kaps. twarde, 150 mg x 224 kaps.</t>
  </si>
  <si>
    <t>Zadanie nr 36</t>
  </si>
  <si>
    <t>Niwolumab + Relatlimab, koncentrat do sporządzania roztworu do infuzji, 240+80 mg x 1 fiol.</t>
  </si>
  <si>
    <t>Zadanie nr 37</t>
  </si>
  <si>
    <t>Daunorubicin -  inj. 20 mg</t>
  </si>
  <si>
    <t>Thalidomide  0,1 g x 30 tabl.</t>
  </si>
  <si>
    <t>Lomustine. - kaps. 40 mg x 10 szt.</t>
  </si>
  <si>
    <t>Procarbazine hydrochloride -  kaps. 50 mg x 50 szt.</t>
  </si>
  <si>
    <t>Zadanie nr 38</t>
  </si>
  <si>
    <t>Danicopanum, tabl. powl., 50+100 mg x 180 szt. 
(90 tabl. 50 mg + 90 tabl. 100 mg)</t>
  </si>
  <si>
    <t>Danicopanum, tabl. powl., 100 mg, x 180 szt.</t>
  </si>
  <si>
    <t>Trastuzumab derukstekan  100 mg prosz. do sporządzania konc. roztw. do infuzji</t>
  </si>
  <si>
    <t>Osimertinibum - tabl.powl 80 mg x 30</t>
  </si>
  <si>
    <t>Osimertinibum - tabl.powl 40 mg x 30</t>
  </si>
  <si>
    <t>Olaparibum -tabl.powl. 100 mg x 56</t>
  </si>
  <si>
    <t>Olaparibum - tabl.powl. 150 mg x 56</t>
  </si>
  <si>
    <t>Durvalumabum - koncentrat do sporządzania roztworu do infuzji, 50 mg/ml 1 fiol.a 2,4 ml</t>
  </si>
  <si>
    <t>Durvalumabum - koncentrat do sporządzania roztworu do infuzji, 50 mg/ml 1 fiol.a 10 ml</t>
  </si>
  <si>
    <t>Acalabrutinibum   tbl. 100 mg x 60 szt.</t>
  </si>
  <si>
    <t>Zadanie nr 39</t>
  </si>
  <si>
    <t>fio.</t>
  </si>
  <si>
    <t>Luspaterceptum  proszek do sporządzania roztworu do wstrzykiwań, 75 mg 1 fiol.</t>
  </si>
  <si>
    <t>Luspaterceptum  proszek do sporządzania roztworu do wstrzykiwań, 25 mg  1 fiol.</t>
  </si>
  <si>
    <t>Ipilimumab - konc. do sporz. roztw. do inf. 5 mg/ml fiol. 40 ml</t>
  </si>
  <si>
    <t>Ipilimumab - konc. do sporz. roztw. do inf. 5 mg/ml fiol. 10 ml</t>
  </si>
  <si>
    <t>Elotuzumabum   proszek do sporządzania koncentratu roztworu do infuzji, 400 mg         1 fiol.</t>
  </si>
  <si>
    <t>Elotuzumabum   proszek do sporządzania koncentratu roztworu do infuzji, 300 mg        1 fiol.</t>
  </si>
  <si>
    <t>Nivolumabum  -   konc.do sporządzania roztw. do inf. 10 mg/ml  1 fiol.po 4 ml</t>
  </si>
  <si>
    <t>Nivolumabum  -   konc.do sporządzania roztw. do inf. 10 mg/ml  1 fiol.po 10 ml</t>
  </si>
  <si>
    <t>Zadanie nr 40</t>
  </si>
  <si>
    <t>Bevacizumab- konc. do przyg. roztw. do inf. 0,4 g/16 ml</t>
  </si>
  <si>
    <t>Bevacizumab- konc. do przyg. roztw. do inf. 0,1 g/ 4 ml</t>
  </si>
  <si>
    <t>Zadanie nr 41</t>
  </si>
  <si>
    <t>Bosutinibum - tabl.powl. 500 mg x 28</t>
  </si>
  <si>
    <t>Bosutinibum - tabl.powl. 100 mg x 28</t>
  </si>
  <si>
    <t>Zadanie nr 42</t>
  </si>
  <si>
    <t>Bexarotenum  75 mg   x 100 kaps.m.</t>
  </si>
  <si>
    <t>Zadanie nr 43</t>
  </si>
  <si>
    <t>Nilotinib - kaps. twarde (200 mg) x 112 kaps.</t>
  </si>
  <si>
    <t>Zadanie nr 44</t>
  </si>
  <si>
    <t>Octreotide -  proszek i rozp. do sporz. zaw. do wstrz.o przedłużonym uwalnianiu, (30 mg) 1 zestaw</t>
  </si>
  <si>
    <t xml:space="preserve">Octreotide - proszek i rozp. do sporz. zaw. do wstrz.o przedłużonym uwalnianiu, (20 mg) 1 zestaw </t>
  </si>
  <si>
    <t xml:space="preserve">Octreotide-  proszek i rozp. do sporz. zaw. do wstrz. o przedłużonym uwalnianiu,(10 mg) 1 zestaw </t>
  </si>
  <si>
    <t>Zadanie nr 45</t>
  </si>
  <si>
    <t>Fedratynib -kaps. twarde. 100 mg x 120 szt.</t>
  </si>
  <si>
    <t>Zadanie nr 46</t>
  </si>
  <si>
    <t>Paclitaxelum albuminatum, proszek do sporządzania zawiesiny do infuzji, 100mg x 1 fiol.</t>
  </si>
  <si>
    <t>Zadanie nr 47</t>
  </si>
  <si>
    <t xml:space="preserve">Cabozantinibum   60 mg  tabl.powl.  x  30 </t>
  </si>
  <si>
    <t xml:space="preserve">Cabozantinibum   40 mg   tabl. powl. x  30 </t>
  </si>
  <si>
    <t xml:space="preserve">Cabozantinibum   20 mg   tabl. powl. x  30 </t>
  </si>
  <si>
    <t>Zadanie nr 48</t>
  </si>
  <si>
    <t>Eltrombopag - tabl.powl. 50 mg x 28</t>
  </si>
  <si>
    <t>Eltrombopag - tabl.powl. 25 mg x 28</t>
  </si>
  <si>
    <t>Zadanie nr 49</t>
  </si>
  <si>
    <t>1) Lek ujęty w obwieszczeniu refundacyjnym aktualnym na dzień skadania oferty.
2) Zamówienie leku bez konieczności wskazania indywidualnego pacjenta.</t>
  </si>
  <si>
    <t>Pomalidomidum - kaps. 4 mg  x 21 szt.</t>
  </si>
  <si>
    <t>Pomalidomidum - kaps. 3 mg  x 21 szt.</t>
  </si>
  <si>
    <t>Pomalidomidum - kaps. 2 mg  x 21 szt.</t>
  </si>
  <si>
    <t>Pomalidomidum - kaps. 1 mg  x 21 szt.</t>
  </si>
  <si>
    <t>Zadanie nr 50</t>
  </si>
  <si>
    <t>Adalimumab- roztwór do wstrz. (40 mg)  2 amp.-strzyk. lub wstrzykiwacz</t>
  </si>
  <si>
    <t>Zadanie nr 51</t>
  </si>
  <si>
    <t>Inotuzumab ozogamicin - prosz. do przyg. konc. roztw.do inf. 1 mg   1 fiol.</t>
  </si>
  <si>
    <t>Zadanie nr 52</t>
  </si>
  <si>
    <t xml:space="preserve">Ondansetron hydrochlor. inj. 8 mg/4ml x 5 amp </t>
  </si>
  <si>
    <t xml:space="preserve">Ondansetron hydrochlor.  inj. 4 mg/2ml x 5 amp </t>
  </si>
  <si>
    <t>Zadanie nr 53</t>
  </si>
  <si>
    <t>Lanreotide- roztwór do wstrz. 120 mg 1 amp.-strzyk.</t>
  </si>
  <si>
    <t>Lanreotide- roztwór do wstrz. 90 mg 1 amp.-strzyk.</t>
  </si>
  <si>
    <t>Lanreotide- roztwór do wstrz. 60 mg 1 amp.-strzyk.</t>
  </si>
  <si>
    <t>Zadanie nr 54</t>
  </si>
  <si>
    <t>Leki poz. 1-3 ujęte w obwieszczeniu refundacyjnym aktualnym na dzień skadania oferty.</t>
  </si>
  <si>
    <t>Osilodrostat tabl. 5 mg x 60 tbl.</t>
  </si>
  <si>
    <t>Osilodrostat tabl. 1 mg x 60 tbl.</t>
  </si>
  <si>
    <t>Avatrombopag   tabl. powl., 20 mg x 15</t>
  </si>
  <si>
    <t>Avatrombopag   tabl. powl., 20 mg x 30</t>
  </si>
  <si>
    <t>Avatrombopag   tabl. powl., 20 mg x 10</t>
  </si>
  <si>
    <t>Zadanie nr 55</t>
  </si>
  <si>
    <t xml:space="preserve">Dimethilis fumaras - kaps. dojel. twarde, 240 mg x 56 </t>
  </si>
  <si>
    <t xml:space="preserve">Dimethilis fumaras - kaps. dojel. twarde, 120 mg x 14 </t>
  </si>
  <si>
    <t>Zadanie nr 56</t>
  </si>
  <si>
    <t>Talazoparibum   kapsułki twarde, 1 mg x 30 szt.</t>
  </si>
  <si>
    <t>Talazoparibum   kapsułki twarde, 0,25 mg x 30 szt.</t>
  </si>
  <si>
    <t>Zadanie nr 57</t>
  </si>
  <si>
    <t>Sacituzumabum govitecanum -  proszek do sporządzania koncentratu roztworu do infuzji, 200 mg</t>
  </si>
  <si>
    <t>Zadanie nr 58</t>
  </si>
  <si>
    <t>Melphalan  - inj. 200 mg</t>
  </si>
  <si>
    <t>Melphalan  - inj. 50 mg</t>
  </si>
  <si>
    <t>Zadanie nr 59</t>
  </si>
  <si>
    <t>Ramucirumabum  konc. do sporządzania roztw. do infuzji, 10 mg/ml  2 fiol.po 10 ml</t>
  </si>
  <si>
    <t>Zadanie nr 60</t>
  </si>
  <si>
    <t>Temsirolimus - konc. i rozp.do sporz. roztw. do inf. 30 mg</t>
  </si>
  <si>
    <t>Zadanie nr 61</t>
  </si>
  <si>
    <t>Guselkumabum, roztw. do wstrz. 100 mg  [x1 wstrzykiwacz]</t>
  </si>
  <si>
    <t>Niraparyb + Abirateron, tabl. powl., 50 + 500 mg x 56 tbl.</t>
  </si>
  <si>
    <t>Niraparyb + Abirateron, tabl. powl., 100 + 500 mg x 56 tbl.</t>
  </si>
  <si>
    <t>Teclistamabum, roztwór do wstrzykiwań, 90 mg/ml, fiolka 1,7ml (153mg) x 1 szt.</t>
  </si>
  <si>
    <t>Teclistamabum, roztwór do wstrzykiwań, 10 mg/ml, fiolka 3ml (30mg) x 1 szt.</t>
  </si>
  <si>
    <t>Apalutamidum - tabl. powl. 240 mg x 30 szt.</t>
  </si>
  <si>
    <t>Apalutamidum - tabl. powl. 60 mg x 120 szt.</t>
  </si>
  <si>
    <t>Daratumumabum - roztw. do wstrzyk. 1800 mg 1 fiol. 15 ml</t>
  </si>
  <si>
    <t>Ibrutinibum -  tabl.powl. 560 mg x 30</t>
  </si>
  <si>
    <t>Ibrutinibum -  tabl.powl. 420 mg x 30</t>
  </si>
  <si>
    <t>Ibrutinibum -  tabl.powl. 280 mg x 30</t>
  </si>
  <si>
    <t>Ibrutinibum - tabl.powl. 140 mg x 30</t>
  </si>
  <si>
    <t>Zadanie nr 62</t>
  </si>
  <si>
    <t>Crizotinibum - kaps.twarde. (250 mg) 60 szt.</t>
  </si>
  <si>
    <t>Crizotinibum - kaps.twarde. (200 mg) 60 szt.</t>
  </si>
  <si>
    <t>Zadanie nr 63</t>
  </si>
  <si>
    <t xml:space="preserve">Filgrastim - roztw. do wstrz. (48 mln j.m./0,5 ml) 1 amp.-strzyk. 0,5 ml </t>
  </si>
  <si>
    <t xml:space="preserve">Filgrastim - roztw. do wstrz. (30 mln j.m./0,5 ml) 1 amp.-strzyk. 0,5 ml </t>
  </si>
  <si>
    <t>Zadanie nr 64</t>
  </si>
  <si>
    <t>Zadanie nr 65</t>
  </si>
  <si>
    <t>Regorafenib  tabl. powl., 40 mg x 84 szt.</t>
  </si>
  <si>
    <t>Darolutamidum - tabl. powl. 300 mg x 112 szt.</t>
  </si>
  <si>
    <t>Zadanie nr 66</t>
  </si>
  <si>
    <t>Avelumabum  konc. do sporządzania roztw. do infuzji, 20 mg/ml  1 fiol.po 10 ml</t>
  </si>
  <si>
    <t>Zadanie nr 67</t>
  </si>
  <si>
    <t>Enzalutamidum - tabl.powl. 40 mg x 112</t>
  </si>
  <si>
    <t>Zadanie nr 68</t>
  </si>
  <si>
    <t>Niraparibum - tbl., 100 mg x 84 szt.</t>
  </si>
  <si>
    <t>Niraparibum -tbl., 100 mg x 56 szt.</t>
  </si>
  <si>
    <t>Zadanie nr 69</t>
  </si>
  <si>
    <t>Enfortumabum vedotini, proszek do sporządzania koncentratu roztworu do infuzji, 30 mg x 1 fiol.</t>
  </si>
  <si>
    <t>Enfortumabum vedotini, proszek do sporządzania koncentratu roztworu do infuzji, 20 mg x 1 fiol.</t>
  </si>
  <si>
    <t>Zadanie nr 70</t>
  </si>
  <si>
    <t xml:space="preserve">Glatiramer acetate -  roztw. do wstrz. (40 mg/ml) 12 amp.-strzyk. 1 ml </t>
  </si>
  <si>
    <t>Zadanie nr 71</t>
  </si>
  <si>
    <t>Sotorasibum, tabl. powl. 240mg x 120 szt.</t>
  </si>
  <si>
    <t>Sotorasibum, tabl. powl. 120mg x 240 szt.</t>
  </si>
  <si>
    <t>Zadanie nr 73</t>
  </si>
  <si>
    <t>Encorafenibum, kaps. twarde, 75 mg x 42 szt.</t>
  </si>
  <si>
    <t>Encorafenibum, kaps. twarde, 50 mg x 28 szt.</t>
  </si>
  <si>
    <t>Zadanie nr 74</t>
  </si>
  <si>
    <t>Zanubrutinibum, kaps. twarde, 80 mg x 120 kps.</t>
  </si>
  <si>
    <t>Zadanie nr 75</t>
  </si>
  <si>
    <t>Cabazitaxel, koncentrat do sporządzania roztworu do infuzji, 10 mg/ml, fiol. 6ml x 1 szt</t>
  </si>
  <si>
    <t>Cabazitaxel, koncentrat do sporządzania roztworu do infuzji, 10 mg/ml, fiol. 5ml x 1 szt</t>
  </si>
  <si>
    <t>Cabazitaxel, koncentrat do sporządzania roztworu do infuzji, 10 mg/ml, fiol. 4,5ml x 1 szt</t>
  </si>
  <si>
    <t>Zadanie nr 76</t>
  </si>
  <si>
    <t>SEKUKINUMAB   INJ. 0,15 G/1 ML [x2 AMPUŁKOSTRZYKAWKI Z IGŁĄ]</t>
  </si>
  <si>
    <t>Zadanie nr 77</t>
  </si>
  <si>
    <t>Lek refundowany w programach lekowych B.33.;B.35.;B.36.;B.47.;B.82</t>
  </si>
  <si>
    <t>WYMÓG:</t>
  </si>
  <si>
    <t>Etanercept   INJ. 0,05 G/1 ML [x4 AMPUŁKOSTRZYKAWKI]</t>
  </si>
  <si>
    <t>Zadanie nr 78</t>
  </si>
  <si>
    <t>Bimekizumabum, roztwór do wstrzykiwań we wstrzykiwaczu, 160 mg/ml x 1 szt.</t>
  </si>
  <si>
    <t>Zadanie nr 79</t>
  </si>
  <si>
    <t>Ivosidenibum, tabl. powl., 250 mg x 60 tbl.</t>
  </si>
  <si>
    <t>Trifluridinum + Tipiracilum, tabl. powl., 20+8,19 mg x 60 szt.</t>
  </si>
  <si>
    <t>Trifluridinum + Tipiracilum, tabl. powl., 20+8,19 mg x 20 szt</t>
  </si>
  <si>
    <t>Trifluridinum + Tipiracilum, tabl. powl., 15+6,14 mg x 60 szt.</t>
  </si>
  <si>
    <t>Trifluridinum + Tipiracilum, tabl. powl., 15+6,14 mg x 20 szt.</t>
  </si>
  <si>
    <t>Zadanie nr 80</t>
  </si>
  <si>
    <t>Gemtuzumabum ozogamicinum, proszek do sporządzania koncentratu roztworu do infuzji, 5 mg</t>
  </si>
  <si>
    <t>Zadanie nr 81</t>
  </si>
  <si>
    <t>Peginterferonum alfa-2a, roztwór do wstrzykiwań, 90 µg x 1 szt.</t>
  </si>
  <si>
    <t>Peginterferonum alfa-2a, roztwór do wstrzykiwań, 180 µg x 1 szt.</t>
  </si>
  <si>
    <t>Peginterferonum alfa-2a, roztwór do wstrzykiwań, 135 μg x 1 szt.</t>
  </si>
  <si>
    <t>Zadanie nr 82</t>
  </si>
  <si>
    <t>Midostaurinum, kaps. miękkie, 25 mg x 56 szt.</t>
  </si>
  <si>
    <t>Midostaurinum, kaps. miękkie, 25 mg x 112 szt.</t>
  </si>
  <si>
    <t>Zadanie nr 83</t>
  </si>
  <si>
    <t>Gilteritinibi fumaras, tabl. powl. 40mg x 84 szt.</t>
  </si>
  <si>
    <t>Zadanie nr 84</t>
  </si>
  <si>
    <r>
      <t xml:space="preserve">Lek ujęty w obwieszczeniu refundacyjnym aktualnym na dzień skadania oferty.
</t>
    </r>
    <r>
      <rPr>
        <b/>
        <sz val="11"/>
        <color theme="1"/>
        <rFont val="Calibri"/>
        <family val="2"/>
        <scheme val="minor"/>
      </rPr>
      <t>Do zastosowania w Programie Lekowym B.6.</t>
    </r>
  </si>
  <si>
    <t>Nintedanibum, kaps. miękkie, 150 mg x 60 szt.</t>
  </si>
  <si>
    <t>Nintedanibum, kaps. miękkie, 100 mg x 120 szt.</t>
  </si>
  <si>
    <t>Zadanie nr 85</t>
  </si>
  <si>
    <t>Asciminibum, tabl. powl., 40 mg x 60 szt.</t>
  </si>
  <si>
    <t>Asciminibum, tabl. powl., 20 mg x 60 szt.</t>
  </si>
  <si>
    <t>Zadanie nr 86</t>
  </si>
  <si>
    <t>Plerixafor  -roztw.do wstrzyk. 20mg/ml  1 fiol.   1,2 ml</t>
  </si>
  <si>
    <t>Zadanie nr 87</t>
  </si>
  <si>
    <t>Cemiplimabum  koncentrat do sporządzania roztworu do infuzji, 350 mg  1 fiol.</t>
  </si>
  <si>
    <t>Zadanie nr 88</t>
  </si>
  <si>
    <t>Fruquintinibum, kaps. twarde, 5 mg x 21 szt.</t>
  </si>
  <si>
    <t>Fruquintinibum, kaps. twarde, 1 mg x 21 szt.</t>
  </si>
  <si>
    <t>Zadanie nr 89</t>
  </si>
  <si>
    <t>Momelotinibum, tabl. powl., 200 mg x 30 szt.</t>
  </si>
  <si>
    <t>Momelotinibum, tabl. powl., 150 mg x 30 szt.</t>
  </si>
  <si>
    <t>Momelotinibum, tabl. powl., 100 mg x 30 szt.</t>
  </si>
  <si>
    <t>Zadanie nr 90</t>
  </si>
  <si>
    <t>Mirvetuximabum soravtansinum, koncentrat do sporządzania roztworu do infuzji, 100mg x 1 fiol.</t>
  </si>
  <si>
    <t>Zadanie nr 91</t>
  </si>
  <si>
    <t>Topotecanum, kaps. twarde, 1 mg x 10 szt.</t>
  </si>
  <si>
    <t>Zadanie nr 92</t>
  </si>
  <si>
    <t>Abemaciclibum, tabl. powl., 50 mg x 70 tbl.</t>
  </si>
  <si>
    <t>Abemaciclibum, tabl. powl., 150 mg x 70 tbl.</t>
  </si>
  <si>
    <t>Abemaciclibum, tabl. powl., 100 mg x 70 tbl.</t>
  </si>
  <si>
    <t>Zadanie nr 93</t>
  </si>
  <si>
    <t>Tebentafuspum, koncentrat do sporządzania roztworu do infuzji, 100 µg/0,5 ml, fiolka 0,5ml x 1 szt.</t>
  </si>
  <si>
    <t>Zadanie nr 94</t>
  </si>
  <si>
    <t>Epcoritamabum, roztwór do wstrzykiwań, 48 mg/0,8ml x 1 szt.</t>
  </si>
  <si>
    <t>Epcoritamabum, roztwór do wstrzykiwań, 4 mg/0,8 ml x 1 szt.</t>
  </si>
  <si>
    <t>Zadanie nr 95</t>
  </si>
  <si>
    <t>Netupitantum + Palonosetroni hydrochloridum (300mg + 0,5mg) x 1 kaps.</t>
  </si>
  <si>
    <t>Zadanie nr 96</t>
  </si>
  <si>
    <t>Ropeginterferonum alfa-2b, roztwór do wstrzykiwań we wstrzykiwaczu, 250 µg/0,5 ml x 1 szt.</t>
  </si>
  <si>
    <t>Zadanie nr 97</t>
  </si>
  <si>
    <t> Ponatinibum  tabl. powl. 45 mg x 30 szt.</t>
  </si>
  <si>
    <t> Ponatinibum  tabl. powl. 15 mg x 60 szt.</t>
  </si>
  <si>
    <t>Zadanie nr 98</t>
  </si>
  <si>
    <t>Daunorubicini hydrochloridum + Cytarabinum, proszek do sporządzania koncentratu roztworu do infuzji, 44 + 100 mg, fiol. x 1 szt.</t>
  </si>
  <si>
    <t>Zadanie nr 99</t>
  </si>
  <si>
    <t>Dostarlimabum, roztwór do infuzji, 50 mg/ml (500mg), fiolka 10ml x 1 szt.</t>
  </si>
  <si>
    <t>Zadanie nr 100</t>
  </si>
  <si>
    <t>Pegaspargasum, proszek do sporządzania roztworu do wstrzykiwań/ do infuzji, 750 j.m./ml, fiolka 5ml (3750 j.m.) x 1 szt.</t>
  </si>
  <si>
    <t>Zadanie nr 101</t>
  </si>
  <si>
    <t>Pegfilgrastimum, roztwór do wstrzykiwań w ampułko-strzykawce, 6 mg/0,6 ml x 1 szt.</t>
  </si>
  <si>
    <t>Zadanie nr 102</t>
  </si>
  <si>
    <t>Ondansetron - tabl.powl. (8 mg) x 10 szt.</t>
  </si>
  <si>
    <t>Ondansetron, tabl. ulegające rozpadowi w jamie ustnej, 8 mg x 10 szt.</t>
  </si>
  <si>
    <t>Ondansetron, tabl. ulegające rozpadowi w jamie ustnej, 4 mg x 10 szt.</t>
  </si>
  <si>
    <t>Zadanie nr 103</t>
  </si>
  <si>
    <t>szt</t>
  </si>
  <si>
    <t>Loncastuximabum tesirini, proszek do sporządzania koncentratu roztworu do infuzji, 10 mg x 1 fiol.</t>
  </si>
  <si>
    <t>Zadanie nr 104</t>
  </si>
  <si>
    <t>Poz. 13 i 14 - refundacja we wskazaniach określonych w załącznikach C91a oraz C91b obwieszczenia refundacyjnego.</t>
  </si>
  <si>
    <t>Lek refundowany w rozpoznaniu ICD-10 C73 - nowotwór złośliwy tarczycy, na dzień otwarcia ofert.</t>
  </si>
  <si>
    <t>Capivasertibum, tabl. powl., 160 mg x 64 szt.</t>
  </si>
  <si>
    <t>Capivasertibum, tabl. powl., 200 mg x 64 szt.</t>
  </si>
  <si>
    <t>Interferonum beta - 1b - proszek i rozpuszczalnik do sporządzania roztworu do wstrzykiwań, 300mg x 15  zest.</t>
  </si>
  <si>
    <t>Lek refundowany we wskazaniach określonych w załącznikach B35, B36 oraz B82 do obwieszczenia refundacyjnego</t>
  </si>
  <si>
    <t>Voriconazole- tabl. powl. (200 mg) 30 szt. *</t>
  </si>
  <si>
    <t>* Zamawiający dopuszcza lek Voriconazole tabl. 200mg x 20 szt. z przeliczeniem ilości opakowań (60 opakowań)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</si>
</sst>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zł&quot;_-;\-* #,##0.00\ &quot;zł&quot;_-;_-* &quot;-&quot;??\ &quot;zł&quot;_-;_-@_-"/>
  </numFmts>
  <fonts count="21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scheme val="minor"/>
    </font>
    <font>
      <sz val="11"/>
      <color rgb="FFFF0000"/>
      <name val="Calibri"/>
      <family val="2"/>
      <charset val="238"/>
      <scheme val="minor"/>
    </font>
    <font>
      <sz val="11"/>
      <color theme="1"/>
      <name val="Calibri"/>
      <family val="2"/>
      <charset val="238"/>
    </font>
    <font>
      <b/>
      <sz val="11"/>
      <color theme="1"/>
      <name val="Calibri"/>
      <family val="2"/>
      <scheme val="minor"/>
    </font>
    <font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scheme val="minor"/>
    </font>
    <font>
      <sz val="10"/>
      <color theme="1"/>
      <name val="Times New Roman"/>
      <family val="1"/>
      <charset val="238"/>
    </font>
    <font>
      <b/>
      <sz val="10"/>
      <color theme="0"/>
      <name val="Calibri Light"/>
      <family val="2"/>
      <scheme val="major"/>
    </font>
    <font>
      <sz val="8"/>
      <color rgb="FF000000"/>
      <name val="Calibri"/>
      <family val="2"/>
    </font>
    <font>
      <sz val="10"/>
      <color theme="1"/>
      <name val="Calibri Light"/>
      <family val="2"/>
      <scheme val="major"/>
    </font>
    <font>
      <sz val="11"/>
      <color theme="1"/>
      <name val="Calibri Light"/>
      <family val="2"/>
      <scheme val="major"/>
    </font>
    <font>
      <sz val="11"/>
      <color rgb="FF000000"/>
      <name val="Calibri"/>
      <family val="2"/>
      <charset val="238"/>
      <scheme val="minor"/>
    </font>
    <font>
      <b/>
      <sz val="11"/>
      <color rgb="FF000000"/>
      <name val="Calibri"/>
      <family val="2"/>
      <scheme val="minor"/>
    </font>
    <font>
      <sz val="10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</fonts>
  <fills count="5">
    <fill>
      <patternFill patternType="none"/>
    </fill>
    <fill>
      <patternFill patternType="gray125"/>
    </fill>
    <fill>
      <patternFill patternType="solid">
        <fgColor theme="4" tint="0.79998168889431442"/>
        <bgColor theme="4" tint="0.79998168889431442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4">
    <xf numFmtId="0" fontId="0" fillId="0" borderId="0"/>
    <xf numFmtId="0" fontId="4" fillId="0" borderId="0"/>
    <xf numFmtId="44" fontId="4" fillId="0" borderId="0" applyFont="0" applyFill="0" applyBorder="0" applyAlignment="0" applyProtection="0"/>
    <xf numFmtId="9" fontId="4" fillId="0" borderId="0" applyFont="0" applyFill="0" applyBorder="0" applyAlignment="0" applyProtection="0"/>
  </cellStyleXfs>
  <cellXfs count="232">
    <xf numFmtId="0" fontId="0" fillId="0" borderId="0" xfId="0"/>
    <xf numFmtId="0" fontId="4" fillId="0" borderId="0" xfId="1"/>
    <xf numFmtId="44" fontId="0" fillId="0" borderId="0" xfId="2" applyFont="1" applyAlignment="1">
      <alignment horizontal="center"/>
    </xf>
    <xf numFmtId="44" fontId="0" fillId="0" borderId="0" xfId="2" applyFont="1"/>
    <xf numFmtId="0" fontId="4" fillId="0" borderId="0" xfId="1" applyAlignment="1">
      <alignment horizontal="center"/>
    </xf>
    <xf numFmtId="0" fontId="4" fillId="0" borderId="0" xfId="1" applyAlignment="1">
      <alignment wrapText="1"/>
    </xf>
    <xf numFmtId="0" fontId="8" fillId="0" borderId="0" xfId="1" applyFont="1" applyAlignment="1">
      <alignment horizontal="center"/>
    </xf>
    <xf numFmtId="0" fontId="4" fillId="0" borderId="1" xfId="1" applyBorder="1" applyAlignment="1">
      <alignment wrapText="1"/>
    </xf>
    <xf numFmtId="0" fontId="8" fillId="0" borderId="1" xfId="1" applyFont="1" applyBorder="1" applyAlignment="1">
      <alignment horizontal="right" vertical="center"/>
    </xf>
    <xf numFmtId="0" fontId="4" fillId="0" borderId="2" xfId="1" applyBorder="1"/>
    <xf numFmtId="0" fontId="8" fillId="0" borderId="1" xfId="1" applyFont="1" applyBorder="1" applyAlignment="1">
      <alignment horizontal="right" vertical="center" wrapText="1"/>
    </xf>
    <xf numFmtId="44" fontId="4" fillId="0" borderId="0" xfId="1" applyNumberFormat="1"/>
    <xf numFmtId="0" fontId="4" fillId="0" borderId="0" xfId="1" applyAlignment="1">
      <alignment horizontal="right"/>
    </xf>
    <xf numFmtId="0" fontId="8" fillId="0" borderId="0" xfId="1" applyFont="1" applyAlignment="1">
      <alignment horizontal="center" vertical="center"/>
    </xf>
    <xf numFmtId="0" fontId="4" fillId="0" borderId="3" xfId="1" applyBorder="1"/>
    <xf numFmtId="0" fontId="4" fillId="0" borderId="4" xfId="1" applyBorder="1"/>
    <xf numFmtId="0" fontId="4" fillId="0" borderId="4" xfId="1" applyBorder="1" applyAlignment="1">
      <alignment horizontal="center"/>
    </xf>
    <xf numFmtId="44" fontId="4" fillId="0" borderId="4" xfId="1" applyNumberFormat="1" applyBorder="1"/>
    <xf numFmtId="0" fontId="4" fillId="0" borderId="4" xfId="1" applyBorder="1" applyAlignment="1">
      <alignment wrapText="1"/>
    </xf>
    <xf numFmtId="0" fontId="4" fillId="0" borderId="5" xfId="1" applyBorder="1" applyAlignment="1">
      <alignment horizontal="right"/>
    </xf>
    <xf numFmtId="0" fontId="9" fillId="0" borderId="6" xfId="1" applyFont="1" applyBorder="1"/>
    <xf numFmtId="0" fontId="9" fillId="0" borderId="1" xfId="1" applyFont="1" applyBorder="1"/>
    <xf numFmtId="44" fontId="9" fillId="0" borderId="1" xfId="2" applyFont="1" applyBorder="1" applyAlignment="1">
      <alignment horizontal="center"/>
    </xf>
    <xf numFmtId="44" fontId="10" fillId="0" borderId="1" xfId="2" applyFont="1" applyBorder="1"/>
    <xf numFmtId="0" fontId="10" fillId="0" borderId="1" xfId="1" applyFont="1" applyBorder="1" applyAlignment="1">
      <alignment horizontal="center"/>
    </xf>
    <xf numFmtId="0" fontId="10" fillId="0" borderId="1" xfId="1" applyFont="1" applyBorder="1" applyAlignment="1">
      <alignment wrapText="1"/>
    </xf>
    <xf numFmtId="0" fontId="9" fillId="0" borderId="7" xfId="1" applyFont="1" applyBorder="1" applyAlignment="1">
      <alignment horizontal="right"/>
    </xf>
    <xf numFmtId="0" fontId="11" fillId="0" borderId="0" xfId="1" applyFont="1" applyAlignment="1">
      <alignment vertical="center" wrapText="1"/>
    </xf>
    <xf numFmtId="0" fontId="12" fillId="0" borderId="8" xfId="1" applyFont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 wrapText="1"/>
    </xf>
    <xf numFmtId="44" fontId="12" fillId="0" borderId="9" xfId="2" applyFont="1" applyFill="1" applyBorder="1" applyAlignment="1">
      <alignment horizontal="center" vertical="center"/>
    </xf>
    <xf numFmtId="44" fontId="12" fillId="0" borderId="9" xfId="2" applyFont="1" applyFill="1" applyBorder="1" applyAlignment="1">
      <alignment horizontal="center" vertical="center" wrapText="1"/>
    </xf>
    <xf numFmtId="0" fontId="12" fillId="0" borderId="9" xfId="1" applyFont="1" applyBorder="1" applyAlignment="1">
      <alignment horizontal="center" vertical="center"/>
    </xf>
    <xf numFmtId="0" fontId="12" fillId="0" borderId="10" xfId="1" applyFont="1" applyBorder="1" applyAlignment="1">
      <alignment horizontal="center" vertical="center"/>
    </xf>
    <xf numFmtId="0" fontId="8" fillId="0" borderId="1" xfId="1" applyFont="1" applyBorder="1" applyAlignment="1">
      <alignment vertical="top"/>
    </xf>
    <xf numFmtId="10" fontId="8" fillId="0" borderId="0" xfId="1" applyNumberFormat="1" applyFont="1" applyAlignment="1">
      <alignment wrapText="1"/>
    </xf>
    <xf numFmtId="0" fontId="8" fillId="0" borderId="0" xfId="1" applyFont="1"/>
    <xf numFmtId="0" fontId="8" fillId="0" borderId="0" xfId="1" applyFont="1" applyAlignment="1">
      <alignment wrapText="1"/>
    </xf>
    <xf numFmtId="9" fontId="6" fillId="0" borderId="0" xfId="1" applyNumberFormat="1" applyFont="1" applyAlignment="1">
      <alignment wrapText="1"/>
    </xf>
    <xf numFmtId="0" fontId="9" fillId="0" borderId="7" xfId="1" applyFont="1" applyBorder="1" applyAlignment="1">
      <alignment horizontal="right" vertical="center"/>
    </xf>
    <xf numFmtId="0" fontId="9" fillId="0" borderId="1" xfId="1" applyFont="1" applyBorder="1" applyAlignment="1">
      <alignment horizontal="left" wrapText="1"/>
    </xf>
    <xf numFmtId="0" fontId="9" fillId="0" borderId="1" xfId="1" applyFont="1" applyBorder="1" applyAlignment="1">
      <alignment horizontal="center"/>
    </xf>
    <xf numFmtId="44" fontId="9" fillId="0" borderId="1" xfId="2" applyFont="1" applyBorder="1"/>
    <xf numFmtId="0" fontId="4" fillId="0" borderId="4" xfId="1" applyBorder="1" applyAlignment="1">
      <alignment horizontal="left" wrapText="1"/>
    </xf>
    <xf numFmtId="0" fontId="13" fillId="0" borderId="0" xfId="1" applyFont="1" applyAlignment="1">
      <alignment horizontal="center" vertical="center" wrapText="1"/>
    </xf>
    <xf numFmtId="4" fontId="9" fillId="0" borderId="1" xfId="1" applyNumberFormat="1" applyFont="1" applyBorder="1"/>
    <xf numFmtId="44" fontId="9" fillId="0" borderId="7" xfId="2" applyFont="1" applyBorder="1"/>
    <xf numFmtId="0" fontId="9" fillId="0" borderId="6" xfId="1" applyFont="1" applyBorder="1" applyAlignment="1">
      <alignment horizontal="center"/>
    </xf>
    <xf numFmtId="9" fontId="8" fillId="0" borderId="0" xfId="1" applyNumberFormat="1" applyFont="1" applyAlignment="1">
      <alignment wrapText="1"/>
    </xf>
    <xf numFmtId="0" fontId="9" fillId="0" borderId="7" xfId="1" applyFont="1" applyBorder="1" applyAlignment="1">
      <alignment horizontal="right" vertical="center" wrapText="1"/>
    </xf>
    <xf numFmtId="44" fontId="9" fillId="0" borderId="1" xfId="2" applyFont="1" applyBorder="1" applyAlignment="1">
      <alignment vertical="center"/>
    </xf>
    <xf numFmtId="0" fontId="10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center" vertical="center"/>
    </xf>
    <xf numFmtId="0" fontId="9" fillId="0" borderId="1" xfId="1" applyFont="1" applyBorder="1" applyAlignment="1">
      <alignment horizontal="left" vertical="center" wrapText="1"/>
    </xf>
    <xf numFmtId="0" fontId="4" fillId="0" borderId="0" xfId="1" applyAlignment="1">
      <alignment horizontal="left" vertical="center"/>
    </xf>
    <xf numFmtId="0" fontId="9" fillId="0" borderId="6" xfId="1" applyFont="1" applyBorder="1" applyAlignment="1">
      <alignment horizontal="left" vertical="center"/>
    </xf>
    <xf numFmtId="0" fontId="9" fillId="0" borderId="1" xfId="1" applyFont="1" applyBorder="1" applyAlignment="1">
      <alignment horizontal="left" vertical="center"/>
    </xf>
    <xf numFmtId="4" fontId="9" fillId="0" borderId="1" xfId="1" applyNumberFormat="1" applyFont="1" applyBorder="1" applyAlignment="1">
      <alignment horizontal="left" vertical="center"/>
    </xf>
    <xf numFmtId="44" fontId="9" fillId="0" borderId="1" xfId="2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/>
    </xf>
    <xf numFmtId="0" fontId="9" fillId="0" borderId="7" xfId="1" applyFont="1" applyBorder="1" applyAlignment="1">
      <alignment horizontal="center"/>
    </xf>
    <xf numFmtId="0" fontId="4" fillId="0" borderId="0" xfId="1" applyAlignment="1">
      <alignment horizontal="left" wrapText="1"/>
    </xf>
    <xf numFmtId="0" fontId="14" fillId="0" borderId="0" xfId="1" applyFont="1" applyAlignment="1">
      <alignment vertical="center"/>
    </xf>
    <xf numFmtId="0" fontId="4" fillId="0" borderId="1" xfId="1" applyBorder="1"/>
    <xf numFmtId="0" fontId="4" fillId="0" borderId="1" xfId="1" applyBorder="1" applyAlignment="1">
      <alignment horizontal="center"/>
    </xf>
    <xf numFmtId="44" fontId="4" fillId="0" borderId="1" xfId="1" applyNumberFormat="1" applyBorder="1"/>
    <xf numFmtId="0" fontId="4" fillId="0" borderId="4" xfId="1" applyBorder="1" applyAlignment="1">
      <alignment horizontal="right"/>
    </xf>
    <xf numFmtId="0" fontId="14" fillId="0" borderId="1" xfId="1" applyFont="1" applyBorder="1" applyAlignment="1">
      <alignment vertical="center"/>
    </xf>
    <xf numFmtId="44" fontId="14" fillId="0" borderId="1" xfId="2" applyFont="1" applyBorder="1" applyAlignment="1">
      <alignment horizontal="center" vertical="center"/>
    </xf>
    <xf numFmtId="44" fontId="14" fillId="0" borderId="1" xfId="2" applyFont="1" applyBorder="1" applyAlignment="1">
      <alignment vertical="center"/>
    </xf>
    <xf numFmtId="44" fontId="14" fillId="0" borderId="7" xfId="2" applyFont="1" applyBorder="1" applyAlignment="1">
      <alignment vertical="center"/>
    </xf>
    <xf numFmtId="0" fontId="14" fillId="0" borderId="1" xfId="1" applyFont="1" applyBorder="1" applyAlignment="1">
      <alignment horizontal="center" vertical="center"/>
    </xf>
    <xf numFmtId="0" fontId="14" fillId="0" borderId="6" xfId="1" applyFont="1" applyBorder="1" applyAlignment="1">
      <alignment horizontal="center" vertical="center"/>
    </xf>
    <xf numFmtId="0" fontId="14" fillId="0" borderId="1" xfId="1" applyFont="1" applyBorder="1" applyAlignment="1">
      <alignment horizontal="left" vertical="center" wrapText="1"/>
    </xf>
    <xf numFmtId="0" fontId="14" fillId="0" borderId="1" xfId="1" applyFont="1" applyBorder="1" applyAlignment="1">
      <alignment horizontal="right" vertical="center"/>
    </xf>
    <xf numFmtId="0" fontId="14" fillId="0" borderId="1" xfId="1" applyFont="1" applyBorder="1" applyAlignment="1">
      <alignment vertical="center" wrapText="1"/>
    </xf>
    <xf numFmtId="3" fontId="14" fillId="0" borderId="1" xfId="1" applyNumberFormat="1" applyFont="1" applyBorder="1" applyAlignment="1">
      <alignment horizontal="center" vertical="center"/>
    </xf>
    <xf numFmtId="0" fontId="7" fillId="0" borderId="0" xfId="1" applyFont="1" applyAlignment="1">
      <alignment horizontal="justify" vertical="center"/>
    </xf>
    <xf numFmtId="0" fontId="7" fillId="0" borderId="1" xfId="1" applyFont="1" applyBorder="1" applyAlignment="1">
      <alignment horizontal="justify" vertical="center"/>
    </xf>
    <xf numFmtId="0" fontId="10" fillId="0" borderId="1" xfId="1" applyFont="1" applyBorder="1" applyAlignment="1">
      <alignment horizontal="left" wrapText="1"/>
    </xf>
    <xf numFmtId="0" fontId="15" fillId="0" borderId="0" xfId="1" applyFont="1"/>
    <xf numFmtId="0" fontId="14" fillId="0" borderId="0" xfId="1" applyFont="1" applyAlignment="1">
      <alignment vertical="center" wrapText="1"/>
    </xf>
    <xf numFmtId="0" fontId="8" fillId="3" borderId="0" xfId="1" applyFont="1" applyFill="1" applyAlignment="1">
      <alignment wrapText="1"/>
    </xf>
    <xf numFmtId="44" fontId="10" fillId="0" borderId="1" xfId="2" applyFont="1" applyBorder="1" applyAlignment="1">
      <alignment horizontal="left" vertical="center"/>
    </xf>
    <xf numFmtId="0" fontId="10" fillId="0" borderId="1" xfId="1" applyFont="1" applyBorder="1" applyAlignment="1">
      <alignment horizontal="left" vertical="center" wrapText="1"/>
    </xf>
    <xf numFmtId="0" fontId="10" fillId="0" borderId="7" xfId="1" applyFont="1" applyBorder="1" applyAlignment="1">
      <alignment horizontal="left" vertical="center"/>
    </xf>
    <xf numFmtId="0" fontId="16" fillId="0" borderId="0" xfId="1" applyFont="1" applyAlignment="1">
      <alignment wrapText="1"/>
    </xf>
    <xf numFmtId="0" fontId="17" fillId="0" borderId="0" xfId="1" applyFont="1" applyAlignment="1">
      <alignment horizontal="center" vertical="center"/>
    </xf>
    <xf numFmtId="0" fontId="4" fillId="0" borderId="0" xfId="1" applyAlignment="1">
      <alignment vertical="center"/>
    </xf>
    <xf numFmtId="0" fontId="9" fillId="0" borderId="6" xfId="1" applyFont="1" applyBorder="1" applyAlignment="1">
      <alignment vertical="center"/>
    </xf>
    <xf numFmtId="0" fontId="9" fillId="0" borderId="1" xfId="1" applyFont="1" applyBorder="1" applyAlignment="1">
      <alignment vertical="center"/>
    </xf>
    <xf numFmtId="4" fontId="9" fillId="0" borderId="1" xfId="1" applyNumberFormat="1" applyFont="1" applyBorder="1" applyAlignment="1">
      <alignment vertical="center"/>
    </xf>
    <xf numFmtId="44" fontId="9" fillId="0" borderId="1" xfId="2" applyFont="1" applyBorder="1" applyAlignment="1">
      <alignment horizontal="center" vertical="center"/>
    </xf>
    <xf numFmtId="0" fontId="4" fillId="0" borderId="1" xfId="1" applyBorder="1" applyAlignment="1">
      <alignment horizontal="left" wrapText="1"/>
    </xf>
    <xf numFmtId="0" fontId="4" fillId="0" borderId="1" xfId="1" applyBorder="1" applyAlignment="1">
      <alignment horizontal="right"/>
    </xf>
    <xf numFmtId="0" fontId="9" fillId="0" borderId="1" xfId="1" applyFont="1" applyBorder="1" applyAlignment="1">
      <alignment horizontal="right" vertical="center"/>
    </xf>
    <xf numFmtId="10" fontId="4" fillId="0" borderId="0" xfId="1" applyNumberFormat="1" applyAlignment="1">
      <alignment wrapText="1"/>
    </xf>
    <xf numFmtId="0" fontId="10" fillId="0" borderId="0" xfId="1" applyFont="1" applyAlignment="1">
      <alignment vertical="center"/>
    </xf>
    <xf numFmtId="0" fontId="10" fillId="0" borderId="1" xfId="1" applyFont="1" applyBorder="1" applyAlignment="1">
      <alignment vertical="center"/>
    </xf>
    <xf numFmtId="44" fontId="10" fillId="0" borderId="1" xfId="2" applyFont="1" applyBorder="1" applyAlignment="1">
      <alignment horizontal="center" vertical="center"/>
    </xf>
    <xf numFmtId="44" fontId="10" fillId="0" borderId="1" xfId="2" applyFont="1" applyBorder="1" applyAlignment="1">
      <alignment vertical="center"/>
    </xf>
    <xf numFmtId="0" fontId="10" fillId="0" borderId="1" xfId="1" applyFont="1" applyBorder="1" applyAlignment="1">
      <alignment horizontal="right" vertical="center"/>
    </xf>
    <xf numFmtId="9" fontId="4" fillId="0" borderId="0" xfId="1" applyNumberFormat="1" applyAlignment="1">
      <alignment wrapText="1"/>
    </xf>
    <xf numFmtId="0" fontId="17" fillId="0" borderId="0" xfId="1" applyFont="1" applyAlignment="1">
      <alignment horizontal="left" vertical="center" wrapText="1"/>
    </xf>
    <xf numFmtId="3" fontId="10" fillId="0" borderId="1" xfId="1" applyNumberFormat="1" applyFont="1" applyBorder="1" applyAlignment="1">
      <alignment horizontal="center"/>
    </xf>
    <xf numFmtId="44" fontId="9" fillId="0" borderId="1" xfId="2" applyFont="1" applyFill="1" applyBorder="1" applyAlignment="1">
      <alignment horizontal="center"/>
    </xf>
    <xf numFmtId="44" fontId="9" fillId="0" borderId="1" xfId="2" applyFont="1" applyFill="1" applyBorder="1" applyAlignment="1">
      <alignment horizontal="left" vertical="center"/>
    </xf>
    <xf numFmtId="44" fontId="10" fillId="0" borderId="1" xfId="2" applyFont="1" applyFill="1" applyBorder="1"/>
    <xf numFmtId="44" fontId="4" fillId="0" borderId="9" xfId="1" applyNumberFormat="1" applyBorder="1"/>
    <xf numFmtId="0" fontId="4" fillId="0" borderId="9" xfId="1" applyBorder="1"/>
    <xf numFmtId="0" fontId="4" fillId="0" borderId="9" xfId="1" applyBorder="1" applyAlignment="1">
      <alignment horizontal="center"/>
    </xf>
    <xf numFmtId="0" fontId="4" fillId="0" borderId="9" xfId="1" applyBorder="1" applyAlignment="1">
      <alignment horizontal="left" wrapText="1"/>
    </xf>
    <xf numFmtId="0" fontId="4" fillId="0" borderId="9" xfId="1" applyBorder="1" applyAlignment="1">
      <alignment horizontal="right"/>
    </xf>
    <xf numFmtId="0" fontId="9" fillId="0" borderId="7" xfId="1" applyFont="1" applyBorder="1"/>
    <xf numFmtId="4" fontId="18" fillId="0" borderId="11" xfId="1" applyNumberFormat="1" applyFont="1" applyBorder="1" applyAlignment="1">
      <alignment horizontal="right" vertical="center"/>
    </xf>
    <xf numFmtId="3" fontId="18" fillId="0" borderId="11" xfId="1" applyNumberFormat="1" applyFont="1" applyBorder="1" applyAlignment="1">
      <alignment horizontal="right" vertical="center" wrapText="1"/>
    </xf>
    <xf numFmtId="0" fontId="18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vertical="center" wrapText="1"/>
    </xf>
    <xf numFmtId="0" fontId="18" fillId="0" borderId="11" xfId="1" applyFont="1" applyBorder="1" applyAlignment="1">
      <alignment horizontal="right" vertical="center"/>
    </xf>
    <xf numFmtId="44" fontId="12" fillId="0" borderId="12" xfId="2" applyFont="1" applyFill="1" applyBorder="1" applyAlignment="1">
      <alignment horizontal="center" vertical="center" wrapText="1"/>
    </xf>
    <xf numFmtId="0" fontId="12" fillId="0" borderId="12" xfId="1" applyFont="1" applyBorder="1" applyAlignment="1">
      <alignment horizontal="center" vertical="center"/>
    </xf>
    <xf numFmtId="0" fontId="12" fillId="0" borderId="12" xfId="1" applyFont="1" applyBorder="1" applyAlignment="1">
      <alignment horizontal="center" vertical="center" wrapText="1"/>
    </xf>
    <xf numFmtId="0" fontId="12" fillId="0" borderId="13" xfId="1" applyFont="1" applyBorder="1" applyAlignment="1">
      <alignment horizontal="center" vertical="center"/>
    </xf>
    <xf numFmtId="0" fontId="9" fillId="0" borderId="1" xfId="1" applyFont="1" applyBorder="1" applyAlignment="1">
      <alignment wrapText="1"/>
    </xf>
    <xf numFmtId="44" fontId="4" fillId="0" borderId="12" xfId="1" applyNumberFormat="1" applyBorder="1"/>
    <xf numFmtId="0" fontId="4" fillId="0" borderId="12" xfId="1" applyBorder="1"/>
    <xf numFmtId="0" fontId="4" fillId="0" borderId="12" xfId="1" applyBorder="1" applyAlignment="1">
      <alignment horizontal="center"/>
    </xf>
    <xf numFmtId="0" fontId="4" fillId="0" borderId="12" xfId="1" applyBorder="1" applyAlignment="1">
      <alignment wrapText="1"/>
    </xf>
    <xf numFmtId="0" fontId="4" fillId="0" borderId="13" xfId="1" applyBorder="1" applyAlignment="1">
      <alignment horizontal="right"/>
    </xf>
    <xf numFmtId="0" fontId="18" fillId="0" borderId="11" xfId="1" applyFont="1" applyBorder="1" applyAlignment="1">
      <alignment vertical="center" wrapText="1"/>
    </xf>
    <xf numFmtId="0" fontId="10" fillId="0" borderId="1" xfId="1" applyFont="1" applyBorder="1"/>
    <xf numFmtId="0" fontId="8" fillId="0" borderId="0" xfId="1" applyFont="1" applyAlignment="1">
      <alignment horizontal="right" vertical="top"/>
    </xf>
    <xf numFmtId="0" fontId="19" fillId="0" borderId="0" xfId="1" applyFont="1"/>
    <xf numFmtId="44" fontId="9" fillId="0" borderId="11" xfId="2" applyFont="1" applyBorder="1" applyAlignment="1">
      <alignment horizontal="left" vertical="center"/>
    </xf>
    <xf numFmtId="0" fontId="18" fillId="0" borderId="11" xfId="1" applyFont="1" applyBorder="1" applyAlignment="1">
      <alignment horizontal="right" vertical="center" wrapText="1"/>
    </xf>
    <xf numFmtId="44" fontId="9" fillId="0" borderId="14" xfId="2" applyFont="1" applyBorder="1" applyAlignment="1">
      <alignment horizontal="left" vertical="center"/>
    </xf>
    <xf numFmtId="44" fontId="18" fillId="0" borderId="11" xfId="2" applyFont="1" applyBorder="1" applyAlignment="1">
      <alignment horizontal="right" vertical="center"/>
    </xf>
    <xf numFmtId="4" fontId="18" fillId="0" borderId="14" xfId="1" applyNumberFormat="1" applyFont="1" applyBorder="1" applyAlignment="1">
      <alignment horizontal="right" vertical="center"/>
    </xf>
    <xf numFmtId="0" fontId="5" fillId="0" borderId="0" xfId="1" applyFont="1"/>
    <xf numFmtId="0" fontId="5" fillId="0" borderId="0" xfId="1" applyFont="1" applyAlignment="1">
      <alignment horizontal="center"/>
    </xf>
    <xf numFmtId="44" fontId="5" fillId="0" borderId="0" xfId="1" applyNumberFormat="1" applyFont="1"/>
    <xf numFmtId="0" fontId="5" fillId="0" borderId="0" xfId="1" applyFont="1" applyAlignment="1">
      <alignment wrapText="1"/>
    </xf>
    <xf numFmtId="0" fontId="5" fillId="0" borderId="0" xfId="1" applyFont="1" applyAlignment="1">
      <alignment horizontal="right"/>
    </xf>
    <xf numFmtId="0" fontId="5" fillId="0" borderId="3" xfId="1" applyFont="1" applyBorder="1"/>
    <xf numFmtId="0" fontId="5" fillId="0" borderId="4" xfId="1" applyFont="1" applyBorder="1"/>
    <xf numFmtId="0" fontId="5" fillId="0" borderId="4" xfId="1" applyFont="1" applyBorder="1" applyAlignment="1">
      <alignment horizontal="center"/>
    </xf>
    <xf numFmtId="44" fontId="5" fillId="0" borderId="12" xfId="1" applyNumberFormat="1" applyFont="1" applyBorder="1"/>
    <xf numFmtId="0" fontId="5" fillId="0" borderId="12" xfId="1" applyFont="1" applyBorder="1"/>
    <xf numFmtId="0" fontId="5" fillId="0" borderId="12" xfId="1" applyFont="1" applyBorder="1" applyAlignment="1">
      <alignment horizontal="center"/>
    </xf>
    <xf numFmtId="0" fontId="5" fillId="0" borderId="12" xfId="1" applyFont="1" applyBorder="1" applyAlignment="1">
      <alignment wrapText="1"/>
    </xf>
    <xf numFmtId="0" fontId="5" fillId="0" borderId="13" xfId="1" applyFont="1" applyBorder="1" applyAlignment="1">
      <alignment horizontal="right"/>
    </xf>
    <xf numFmtId="0" fontId="10" fillId="0" borderId="0" xfId="1" applyFont="1"/>
    <xf numFmtId="0" fontId="10" fillId="0" borderId="6" xfId="1" applyFont="1" applyBorder="1"/>
    <xf numFmtId="44" fontId="10" fillId="0" borderId="1" xfId="2" applyFont="1" applyBorder="1" applyAlignment="1">
      <alignment horizontal="center"/>
    </xf>
    <xf numFmtId="0" fontId="10" fillId="0" borderId="7" xfId="1" applyFont="1" applyBorder="1"/>
    <xf numFmtId="44" fontId="10" fillId="0" borderId="11" xfId="2" applyFont="1" applyBorder="1"/>
    <xf numFmtId="0" fontId="10" fillId="0" borderId="11" xfId="1" applyFont="1" applyBorder="1" applyAlignment="1">
      <alignment horizontal="right"/>
    </xf>
    <xf numFmtId="0" fontId="10" fillId="0" borderId="11" xfId="1" applyFont="1" applyBorder="1" applyAlignment="1">
      <alignment horizontal="center"/>
    </xf>
    <xf numFmtId="0" fontId="10" fillId="0" borderId="11" xfId="1" applyFont="1" applyBorder="1" applyAlignment="1">
      <alignment wrapText="1"/>
    </xf>
    <xf numFmtId="4" fontId="10" fillId="0" borderId="11" xfId="1" applyNumberFormat="1" applyFont="1" applyBorder="1" applyAlignment="1">
      <alignment horizontal="right" vertical="center"/>
    </xf>
    <xf numFmtId="3" fontId="10" fillId="0" borderId="11" xfId="1" applyNumberFormat="1" applyFont="1" applyBorder="1" applyAlignment="1">
      <alignment horizontal="right" vertical="center"/>
    </xf>
    <xf numFmtId="0" fontId="10" fillId="0" borderId="11" xfId="1" applyFont="1" applyBorder="1" applyAlignment="1">
      <alignment horizontal="center" vertical="center"/>
    </xf>
    <xf numFmtId="0" fontId="10" fillId="0" borderId="11" xfId="1" applyFont="1" applyBorder="1" applyAlignment="1">
      <alignment horizontal="right" vertical="center"/>
    </xf>
    <xf numFmtId="44" fontId="9" fillId="0" borderId="7" xfId="2" applyFont="1" applyBorder="1" applyAlignment="1">
      <alignment horizontal="center" vertical="center"/>
    </xf>
    <xf numFmtId="0" fontId="9" fillId="0" borderId="6" xfId="1" applyFont="1" applyBorder="1" applyAlignment="1">
      <alignment horizontal="center" vertical="center"/>
    </xf>
    <xf numFmtId="44" fontId="9" fillId="0" borderId="1" xfId="2" applyFont="1" applyFill="1" applyBorder="1" applyAlignment="1">
      <alignment horizontal="center" vertical="center"/>
    </xf>
    <xf numFmtId="0" fontId="10" fillId="0" borderId="1" xfId="1" applyFont="1" applyBorder="1" applyAlignment="1">
      <alignment horizontal="center" vertical="center" wrapText="1"/>
    </xf>
    <xf numFmtId="0" fontId="4" fillId="0" borderId="0" xfId="1" applyAlignment="1">
      <alignment horizontal="center" wrapText="1"/>
    </xf>
    <xf numFmtId="0" fontId="4" fillId="0" borderId="0" xfId="1" applyAlignment="1">
      <alignment vertical="top" wrapText="1"/>
    </xf>
    <xf numFmtId="44" fontId="9" fillId="0" borderId="1" xfId="2" applyFont="1" applyFill="1" applyBorder="1"/>
    <xf numFmtId="3" fontId="18" fillId="0" borderId="11" xfId="1" applyNumberFormat="1" applyFont="1" applyBorder="1" applyAlignment="1">
      <alignment horizontal="right" vertical="center"/>
    </xf>
    <xf numFmtId="44" fontId="10" fillId="0" borderId="0" xfId="1" applyNumberFormat="1" applyFont="1"/>
    <xf numFmtId="0" fontId="10" fillId="0" borderId="0" xfId="1" applyFont="1" applyAlignment="1">
      <alignment horizontal="center"/>
    </xf>
    <xf numFmtId="0" fontId="10" fillId="0" borderId="0" xfId="1" applyFont="1" applyAlignment="1">
      <alignment wrapText="1"/>
    </xf>
    <xf numFmtId="44" fontId="10" fillId="0" borderId="4" xfId="1" applyNumberFormat="1" applyFont="1" applyBorder="1"/>
    <xf numFmtId="0" fontId="10" fillId="0" borderId="4" xfId="1" applyFont="1" applyBorder="1"/>
    <xf numFmtId="0" fontId="10" fillId="0" borderId="4" xfId="1" applyFont="1" applyBorder="1" applyAlignment="1">
      <alignment horizontal="center"/>
    </xf>
    <xf numFmtId="0" fontId="10" fillId="0" borderId="4" xfId="1" applyFont="1" applyBorder="1" applyAlignment="1">
      <alignment wrapText="1"/>
    </xf>
    <xf numFmtId="0" fontId="5" fillId="0" borderId="5" xfId="1" applyFont="1" applyBorder="1" applyAlignment="1">
      <alignment horizontal="right"/>
    </xf>
    <xf numFmtId="0" fontId="10" fillId="0" borderId="1" xfId="1" applyFont="1" applyBorder="1" applyAlignment="1">
      <alignment horizontal="right"/>
    </xf>
    <xf numFmtId="3" fontId="10" fillId="0" borderId="1" xfId="1" applyNumberFormat="1" applyFont="1" applyBorder="1" applyAlignment="1">
      <alignment horizontal="left" vertical="center"/>
    </xf>
    <xf numFmtId="4" fontId="10" fillId="0" borderId="1" xfId="1" applyNumberFormat="1" applyFont="1" applyBorder="1"/>
    <xf numFmtId="44" fontId="10" fillId="0" borderId="7" xfId="2" applyFont="1" applyBorder="1" applyAlignment="1">
      <alignment horizontal="right" vertical="center"/>
    </xf>
    <xf numFmtId="0" fontId="10" fillId="0" borderId="6" xfId="1" applyFont="1" applyBorder="1" applyAlignment="1">
      <alignment horizontal="center" vertical="center"/>
    </xf>
    <xf numFmtId="44" fontId="10" fillId="0" borderId="7" xfId="2" applyFont="1" applyBorder="1"/>
    <xf numFmtId="0" fontId="9" fillId="0" borderId="7" xfId="1" applyFont="1" applyBorder="1" applyAlignment="1">
      <alignment horizontal="right" wrapText="1"/>
    </xf>
    <xf numFmtId="3" fontId="9" fillId="0" borderId="1" xfId="1" applyNumberFormat="1" applyFont="1" applyBorder="1" applyAlignment="1">
      <alignment horizontal="center"/>
    </xf>
    <xf numFmtId="0" fontId="10" fillId="0" borderId="7" xfId="1" applyFont="1" applyBorder="1" applyAlignment="1">
      <alignment horizontal="right"/>
    </xf>
    <xf numFmtId="0" fontId="10" fillId="0" borderId="1" xfId="1" applyFont="1" applyBorder="1" applyAlignment="1">
      <alignment vertical="center" wrapText="1"/>
    </xf>
    <xf numFmtId="44" fontId="10" fillId="2" borderId="1" xfId="2" applyFont="1" applyFill="1" applyBorder="1" applyAlignment="1">
      <alignment vertical="center"/>
    </xf>
    <xf numFmtId="0" fontId="10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horizontal="center" vertical="center"/>
    </xf>
    <xf numFmtId="0" fontId="9" fillId="2" borderId="1" xfId="1" applyFont="1" applyFill="1" applyBorder="1" applyAlignment="1">
      <alignment vertical="center" wrapText="1"/>
    </xf>
    <xf numFmtId="0" fontId="0" fillId="0" borderId="0" xfId="2" applyNumberFormat="1" applyFont="1" applyAlignment="1">
      <alignment horizontal="center"/>
    </xf>
    <xf numFmtId="44" fontId="9" fillId="0" borderId="1" xfId="1" applyNumberFormat="1" applyFont="1" applyBorder="1"/>
    <xf numFmtId="9" fontId="9" fillId="0" borderId="1" xfId="3" applyFont="1" applyBorder="1"/>
    <xf numFmtId="0" fontId="9" fillId="0" borderId="1" xfId="1" applyFont="1" applyBorder="1" applyAlignment="1">
      <alignment vertical="center" wrapText="1"/>
    </xf>
    <xf numFmtId="44" fontId="0" fillId="0" borderId="0" xfId="2" applyFont="1" applyAlignment="1">
      <alignment wrapText="1"/>
    </xf>
    <xf numFmtId="44" fontId="8" fillId="0" borderId="0" xfId="2" applyFont="1" applyAlignment="1">
      <alignment vertical="center"/>
    </xf>
    <xf numFmtId="0" fontId="10" fillId="0" borderId="7" xfId="1" applyFont="1" applyBorder="1" applyAlignment="1">
      <alignment horizontal="right" vertical="center"/>
    </xf>
    <xf numFmtId="0" fontId="9" fillId="0" borderId="1" xfId="2" applyNumberFormat="1" applyFont="1" applyBorder="1" applyAlignment="1">
      <alignment horizontal="center"/>
    </xf>
    <xf numFmtId="44" fontId="10" fillId="0" borderId="9" xfId="2" applyFont="1" applyBorder="1" applyAlignment="1">
      <alignment vertical="center"/>
    </xf>
    <xf numFmtId="0" fontId="10" fillId="0" borderId="9" xfId="1" applyFont="1" applyBorder="1" applyAlignment="1">
      <alignment horizontal="center" vertical="center"/>
    </xf>
    <xf numFmtId="0" fontId="10" fillId="0" borderId="8" xfId="1" applyFont="1" applyBorder="1" applyAlignment="1">
      <alignment horizontal="center" vertical="center"/>
    </xf>
    <xf numFmtId="0" fontId="10" fillId="0" borderId="9" xfId="1" applyFont="1" applyBorder="1" applyAlignment="1">
      <alignment vertical="center" wrapText="1"/>
    </xf>
    <xf numFmtId="0" fontId="20" fillId="0" borderId="1" xfId="1" applyFont="1" applyBorder="1" applyAlignment="1">
      <alignment horizontal="center" vertical="center"/>
    </xf>
    <xf numFmtId="0" fontId="20" fillId="0" borderId="1" xfId="1" applyFont="1" applyBorder="1" applyAlignment="1">
      <alignment horizontal="center" vertical="center" wrapText="1"/>
    </xf>
    <xf numFmtId="0" fontId="16" fillId="0" borderId="0" xfId="1" applyFont="1" applyAlignment="1">
      <alignment vertical="center" wrapText="1"/>
    </xf>
    <xf numFmtId="0" fontId="9" fillId="0" borderId="0" xfId="1" applyFont="1" applyAlignment="1">
      <alignment vertical="top" wrapText="1"/>
    </xf>
    <xf numFmtId="0" fontId="9" fillId="0" borderId="0" xfId="1" applyFont="1"/>
    <xf numFmtId="0" fontId="14" fillId="0" borderId="1" xfId="1" applyFont="1" applyBorder="1" applyAlignment="1">
      <alignment horizontal="center"/>
    </xf>
    <xf numFmtId="0" fontId="14" fillId="0" borderId="1" xfId="1" applyFont="1" applyBorder="1"/>
    <xf numFmtId="0" fontId="9" fillId="0" borderId="7" xfId="1" applyFont="1" applyBorder="1" applyAlignment="1">
      <alignment horizontal="center" vertical="center" wrapText="1"/>
    </xf>
    <xf numFmtId="0" fontId="9" fillId="0" borderId="0" xfId="1" applyFont="1" applyAlignment="1">
      <alignment wrapText="1"/>
    </xf>
    <xf numFmtId="44" fontId="10" fillId="0" borderId="1" xfId="2" applyFont="1" applyFill="1" applyBorder="1" applyAlignment="1">
      <alignment horizontal="center" vertical="center"/>
    </xf>
    <xf numFmtId="0" fontId="10" fillId="0" borderId="7" xfId="1" applyFont="1" applyBorder="1" applyAlignment="1">
      <alignment horizontal="center" vertical="center" wrapText="1"/>
    </xf>
    <xf numFmtId="0" fontId="3" fillId="0" borderId="0" xfId="1" applyFont="1" applyAlignment="1">
      <alignment wrapText="1"/>
    </xf>
    <xf numFmtId="0" fontId="8" fillId="0" borderId="1" xfId="1" applyFont="1" applyBorder="1" applyAlignment="1">
      <alignment horizontal="center" vertical="center"/>
    </xf>
    <xf numFmtId="0" fontId="3" fillId="0" borderId="1" xfId="1" applyFont="1" applyBorder="1" applyAlignment="1">
      <alignment wrapText="1"/>
    </xf>
    <xf numFmtId="0" fontId="3" fillId="4" borderId="1" xfId="1" applyFont="1" applyFill="1" applyBorder="1" applyAlignment="1">
      <alignment wrapText="1"/>
    </xf>
    <xf numFmtId="0" fontId="3" fillId="4" borderId="0" xfId="1" applyFont="1" applyFill="1"/>
    <xf numFmtId="0" fontId="3" fillId="4" borderId="0" xfId="1" applyFont="1" applyFill="1" applyAlignment="1">
      <alignment vertical="top" wrapText="1"/>
    </xf>
    <xf numFmtId="0" fontId="4" fillId="4" borderId="1" xfId="1" applyFill="1" applyBorder="1" applyAlignment="1">
      <alignment wrapText="1"/>
    </xf>
    <xf numFmtId="0" fontId="2" fillId="0" borderId="0" xfId="1" applyFont="1" applyAlignment="1">
      <alignment wrapText="1"/>
    </xf>
    <xf numFmtId="0" fontId="8" fillId="0" borderId="1" xfId="1" applyFont="1" applyBorder="1" applyAlignment="1">
      <alignment vertical="center"/>
    </xf>
    <xf numFmtId="0" fontId="8" fillId="0" borderId="0" xfId="1" applyFont="1" applyBorder="1" applyAlignment="1">
      <alignment vertical="center"/>
    </xf>
    <xf numFmtId="0" fontId="1" fillId="0" borderId="0" xfId="1" applyFont="1" applyBorder="1" applyAlignment="1">
      <alignment wrapText="1"/>
    </xf>
    <xf numFmtId="0" fontId="4" fillId="0" borderId="1" xfId="1" applyBorder="1" applyAlignment="1">
      <alignment horizontal="center" vertical="top" wrapText="1"/>
    </xf>
    <xf numFmtId="0" fontId="4" fillId="3" borderId="1" xfId="1" applyFill="1" applyBorder="1" applyAlignment="1">
      <alignment horizontal="center" vertical="top" wrapText="1"/>
    </xf>
    <xf numFmtId="0" fontId="8" fillId="0" borderId="4" xfId="1" applyFont="1" applyBorder="1" applyAlignment="1">
      <alignment horizontal="center" vertical="center"/>
    </xf>
    <xf numFmtId="0" fontId="8" fillId="0" borderId="9" xfId="1" applyFont="1" applyBorder="1" applyAlignment="1">
      <alignment horizontal="center" vertical="center"/>
    </xf>
    <xf numFmtId="0" fontId="8" fillId="4" borderId="1" xfId="1" applyFont="1" applyFill="1" applyBorder="1" applyAlignment="1">
      <alignment horizontal="center" vertical="center"/>
    </xf>
  </cellXfs>
  <cellStyles count="4">
    <cellStyle name="Normalny" xfId="0" builtinId="0"/>
    <cellStyle name="Normalny 2" xfId="1" xr:uid="{84967BE0-EB71-4A66-8090-BA031D72BE5B}"/>
    <cellStyle name="Procentowy 2" xfId="3" xr:uid="{4C6B6145-7EED-4C44-A4B3-79A17305FC87}"/>
    <cellStyle name="Walutowy 2" xfId="2" xr:uid="{2C49E360-61CB-4E17-8580-63C06DA3B804}"/>
  </cellStyles>
  <dxfs count="2987"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horizontal="general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solid">
          <fgColor indexed="64"/>
          <bgColor rgb="FFFFFF00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center" vertical="bottom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solid">
          <fgColor indexed="64"/>
          <bgColor rgb="FFFFFF00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solid">
          <fgColor indexed="64"/>
          <bgColor rgb="FFFFFF00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scheme val="minor"/>
      </font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/>
        <right style="thin">
          <color rgb="FF000000"/>
        </right>
        <top/>
        <bottom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</font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border diagonalUp="0" diagonalDown="0" outline="0">
        <left style="thin">
          <color rgb="FF000000"/>
        </left>
        <right/>
        <top/>
        <bottom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left" vertical="center" textRotation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/>
        <right style="thin">
          <color rgb="FF000000"/>
        </right>
        <top/>
        <bottom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</font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/>
        <bottom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left" vertical="center" textRotation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/>
        <bottom/>
        <vertical style="thin">
          <color rgb="FF000000"/>
        </vertical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/>
        <right style="thin">
          <color rgb="FF000000"/>
        </right>
        <top/>
        <bottom/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font>
        <b val="0"/>
      </font>
      <border diagonalUp="0" diagonalDown="0" outline="0">
        <left style="thin">
          <color rgb="FF000000"/>
        </left>
        <right style="thin">
          <color rgb="FF000000"/>
        </right>
        <top/>
        <bottom/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 outline="0">
        <left style="thin">
          <color rgb="FF000000"/>
        </left>
        <right/>
        <top/>
        <bottom/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left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/>
        <bottom/>
      </border>
    </dxf>
    <dxf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left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  <vertical style="thin">
          <color rgb="FF000000"/>
        </vertical>
        <horizontal style="thin">
          <color rgb="FF000000"/>
        </horizontal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/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rgb="FF000000"/>
        </left>
        <right/>
        <top style="thin">
          <color rgb="FF000000"/>
        </top>
        <bottom style="thin">
          <color rgb="FF000000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bgColor auto="1"/>
        </patternFill>
      </fill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fill>
        <patternFill patternType="none">
          <bgColor auto="1"/>
        </patternFill>
      </fill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bgColor auto="1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scheme val="minor"/>
      </font>
      <fill>
        <patternFill patternType="none">
          <fgColor indexed="64"/>
          <bgColor auto="1"/>
        </patternFill>
      </fill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  <fill>
        <patternFill patternType="none">
          <bgColor auto="1"/>
        </patternFill>
      </fill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left" vertical="center" textRotation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1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general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numFmt numFmtId="34" formatCode="_-* #,##0.00\ &quot;zł&quot;_-;\-* #,##0.00\ &quot;zł&quot;_-;_-* &quot;-&quot;??\ &quot;zł&quot;_-;_-@_-"/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charset val="238"/>
        <scheme val="minor"/>
      </font>
      <fill>
        <patternFill patternType="none">
          <fgColor indexed="64"/>
          <bgColor auto="1"/>
        </patternFill>
      </fill>
      <alignment horizontal="lef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horizontal="center" vertical="center" textRotation="0" wrapText="0" indent="0" justifyLastLine="0" shrinkToFit="0" readingOrder="0"/>
      <border diagonalUp="0" diagonalDown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  <vertical/>
        <horizontal/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theme="1"/>
        <name val="Calibri Light"/>
        <family val="2"/>
        <scheme val="major"/>
      </font>
      <alignment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  <alignment horizontal="left" vertical="center" textRotation="0" indent="0" justifyLastLine="0" shrinkToFit="0" readingOrder="0"/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vertic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center" textRotation="0" wrapText="1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  <dxf>
      <border diagonalUp="0" diagonalDown="0" outline="0">
        <left style="thin">
          <color indexed="64"/>
        </left>
        <right/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/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numFmt numFmtId="34" formatCode="_-* #,##0.00\ &quot;zł&quot;_-;\-* #,##0.00\ &quot;zł&quot;_-;_-* &quot;-&quot;??\ &quot;zł&quot;_-;_-@_-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center" textRotation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alignment horizontal="left" vertical="bottom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  <dxf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/>
      </border>
    </dxf>
    <dxf>
      <font>
        <strike val="0"/>
        <outline val="0"/>
        <shadow val="0"/>
        <u val="none"/>
        <vertAlign val="baseline"/>
        <sz val="10"/>
        <color theme="1"/>
        <name val="Calibri"/>
        <family val="2"/>
        <charset val="238"/>
        <scheme val="minor"/>
      </font>
      <fill>
        <patternFill patternType="none">
          <fgColor indexed="64"/>
          <bgColor auto="1"/>
        </patternFill>
      </fill>
      <alignment horizontal="right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</dxf>
    <dxf>
      <border outline="0">
        <top style="thin">
          <color rgb="FF000000"/>
        </top>
      </border>
    </dxf>
    <dxf>
      <border outline="0">
        <left style="thin">
          <color rgb="FF000000"/>
        </left>
        <right style="thin">
          <color rgb="FF000000"/>
        </right>
        <top style="thin">
          <color rgb="FF000000"/>
        </top>
        <bottom style="thin">
          <color rgb="FF000000"/>
        </bottom>
      </border>
    </dxf>
    <dxf>
      <font>
        <strike val="0"/>
        <outline val="0"/>
        <shadow val="0"/>
        <u val="none"/>
        <vertAlign val="baseline"/>
        <sz val="10"/>
        <color rgb="FF000000"/>
        <name val="Aptos Narrow"/>
        <family val="2"/>
        <charset val="238"/>
        <scheme val="none"/>
      </font>
    </dxf>
    <dxf>
      <border outline="0">
        <bottom style="thin">
          <color rgb="FF000000"/>
        </bottom>
      </border>
    </dxf>
    <dxf>
      <font>
        <b/>
        <i val="0"/>
        <strike val="0"/>
        <condense val="0"/>
        <extend val="0"/>
        <outline val="0"/>
        <shadow val="0"/>
        <u val="none"/>
        <vertAlign val="baseline"/>
        <sz val="10"/>
        <color theme="0"/>
        <name val="Calibri Light"/>
        <family val="2"/>
        <scheme val="major"/>
      </font>
      <alignment horizontal="center" vertical="center" textRotation="0" wrapText="1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26" Type="http://schemas.openxmlformats.org/officeDocument/2006/relationships/worksheet" Target="worksheets/sheet26.xml"/><Relationship Id="rId21" Type="http://schemas.openxmlformats.org/officeDocument/2006/relationships/worksheet" Target="worksheets/sheet21.xml"/><Relationship Id="rId42" Type="http://schemas.openxmlformats.org/officeDocument/2006/relationships/worksheet" Target="worksheets/sheet42.xml"/><Relationship Id="rId47" Type="http://schemas.openxmlformats.org/officeDocument/2006/relationships/worksheet" Target="worksheets/sheet47.xml"/><Relationship Id="rId63" Type="http://schemas.openxmlformats.org/officeDocument/2006/relationships/worksheet" Target="worksheets/sheet63.xml"/><Relationship Id="rId68" Type="http://schemas.openxmlformats.org/officeDocument/2006/relationships/worksheet" Target="worksheets/sheet68.xml"/><Relationship Id="rId84" Type="http://schemas.openxmlformats.org/officeDocument/2006/relationships/worksheet" Target="worksheets/sheet84.xml"/><Relationship Id="rId89" Type="http://schemas.openxmlformats.org/officeDocument/2006/relationships/worksheet" Target="worksheets/sheet89.xml"/><Relationship Id="rId16" Type="http://schemas.openxmlformats.org/officeDocument/2006/relationships/worksheet" Target="worksheets/sheet16.xml"/><Relationship Id="rId107" Type="http://schemas.openxmlformats.org/officeDocument/2006/relationships/calcChain" Target="calcChain.xml"/><Relationship Id="rId11" Type="http://schemas.openxmlformats.org/officeDocument/2006/relationships/worksheet" Target="worksheets/sheet11.xml"/><Relationship Id="rId32" Type="http://schemas.openxmlformats.org/officeDocument/2006/relationships/worksheet" Target="worksheets/sheet32.xml"/><Relationship Id="rId37" Type="http://schemas.openxmlformats.org/officeDocument/2006/relationships/worksheet" Target="worksheets/sheet37.xml"/><Relationship Id="rId53" Type="http://schemas.openxmlformats.org/officeDocument/2006/relationships/worksheet" Target="worksheets/sheet53.xml"/><Relationship Id="rId58" Type="http://schemas.openxmlformats.org/officeDocument/2006/relationships/worksheet" Target="worksheets/sheet58.xml"/><Relationship Id="rId74" Type="http://schemas.openxmlformats.org/officeDocument/2006/relationships/worksheet" Target="worksheets/sheet74.xml"/><Relationship Id="rId79" Type="http://schemas.openxmlformats.org/officeDocument/2006/relationships/worksheet" Target="worksheets/sheet79.xml"/><Relationship Id="rId102" Type="http://schemas.openxmlformats.org/officeDocument/2006/relationships/worksheet" Target="worksheets/sheet102.xml"/><Relationship Id="rId5" Type="http://schemas.openxmlformats.org/officeDocument/2006/relationships/worksheet" Target="worksheets/sheet5.xml"/><Relationship Id="rId90" Type="http://schemas.openxmlformats.org/officeDocument/2006/relationships/worksheet" Target="worksheets/sheet90.xml"/><Relationship Id="rId95" Type="http://schemas.openxmlformats.org/officeDocument/2006/relationships/worksheet" Target="worksheets/sheet95.xml"/><Relationship Id="rId22" Type="http://schemas.openxmlformats.org/officeDocument/2006/relationships/worksheet" Target="worksheets/sheet22.xml"/><Relationship Id="rId27" Type="http://schemas.openxmlformats.org/officeDocument/2006/relationships/worksheet" Target="worksheets/sheet27.xml"/><Relationship Id="rId43" Type="http://schemas.openxmlformats.org/officeDocument/2006/relationships/worksheet" Target="worksheets/sheet43.xml"/><Relationship Id="rId48" Type="http://schemas.openxmlformats.org/officeDocument/2006/relationships/worksheet" Target="worksheets/sheet48.xml"/><Relationship Id="rId64" Type="http://schemas.openxmlformats.org/officeDocument/2006/relationships/worksheet" Target="worksheets/sheet64.xml"/><Relationship Id="rId69" Type="http://schemas.openxmlformats.org/officeDocument/2006/relationships/worksheet" Target="worksheets/sheet69.xml"/><Relationship Id="rId80" Type="http://schemas.openxmlformats.org/officeDocument/2006/relationships/worksheet" Target="worksheets/sheet80.xml"/><Relationship Id="rId85" Type="http://schemas.openxmlformats.org/officeDocument/2006/relationships/worksheet" Target="worksheets/sheet85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33" Type="http://schemas.openxmlformats.org/officeDocument/2006/relationships/worksheet" Target="worksheets/sheet33.xml"/><Relationship Id="rId38" Type="http://schemas.openxmlformats.org/officeDocument/2006/relationships/worksheet" Target="worksheets/sheet38.xml"/><Relationship Id="rId59" Type="http://schemas.openxmlformats.org/officeDocument/2006/relationships/worksheet" Target="worksheets/sheet59.xml"/><Relationship Id="rId103" Type="http://schemas.openxmlformats.org/officeDocument/2006/relationships/worksheet" Target="worksheets/sheet103.xml"/><Relationship Id="rId20" Type="http://schemas.openxmlformats.org/officeDocument/2006/relationships/worksheet" Target="worksheets/sheet20.xml"/><Relationship Id="rId41" Type="http://schemas.openxmlformats.org/officeDocument/2006/relationships/worksheet" Target="worksheets/sheet41.xml"/><Relationship Id="rId54" Type="http://schemas.openxmlformats.org/officeDocument/2006/relationships/worksheet" Target="worksheets/sheet54.xml"/><Relationship Id="rId62" Type="http://schemas.openxmlformats.org/officeDocument/2006/relationships/worksheet" Target="worksheets/sheet62.xml"/><Relationship Id="rId70" Type="http://schemas.openxmlformats.org/officeDocument/2006/relationships/worksheet" Target="worksheets/sheet70.xml"/><Relationship Id="rId75" Type="http://schemas.openxmlformats.org/officeDocument/2006/relationships/worksheet" Target="worksheets/sheet75.xml"/><Relationship Id="rId83" Type="http://schemas.openxmlformats.org/officeDocument/2006/relationships/worksheet" Target="worksheets/sheet83.xml"/><Relationship Id="rId88" Type="http://schemas.openxmlformats.org/officeDocument/2006/relationships/worksheet" Target="worksheets/sheet88.xml"/><Relationship Id="rId91" Type="http://schemas.openxmlformats.org/officeDocument/2006/relationships/worksheet" Target="worksheets/sheet91.xml"/><Relationship Id="rId96" Type="http://schemas.openxmlformats.org/officeDocument/2006/relationships/worksheet" Target="worksheets/sheet9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worksheet" Target="worksheets/sheet28.xml"/><Relationship Id="rId36" Type="http://schemas.openxmlformats.org/officeDocument/2006/relationships/worksheet" Target="worksheets/sheet36.xml"/><Relationship Id="rId49" Type="http://schemas.openxmlformats.org/officeDocument/2006/relationships/worksheet" Target="worksheets/sheet49.xml"/><Relationship Id="rId57" Type="http://schemas.openxmlformats.org/officeDocument/2006/relationships/worksheet" Target="worksheets/sheet57.xml"/><Relationship Id="rId106" Type="http://schemas.openxmlformats.org/officeDocument/2006/relationships/sharedStrings" Target="sharedStrings.xml"/><Relationship Id="rId10" Type="http://schemas.openxmlformats.org/officeDocument/2006/relationships/worksheet" Target="worksheets/sheet10.xml"/><Relationship Id="rId31" Type="http://schemas.openxmlformats.org/officeDocument/2006/relationships/worksheet" Target="worksheets/sheet31.xml"/><Relationship Id="rId44" Type="http://schemas.openxmlformats.org/officeDocument/2006/relationships/worksheet" Target="worksheets/sheet44.xml"/><Relationship Id="rId52" Type="http://schemas.openxmlformats.org/officeDocument/2006/relationships/worksheet" Target="worksheets/sheet52.xml"/><Relationship Id="rId60" Type="http://schemas.openxmlformats.org/officeDocument/2006/relationships/worksheet" Target="worksheets/sheet60.xml"/><Relationship Id="rId65" Type="http://schemas.openxmlformats.org/officeDocument/2006/relationships/worksheet" Target="worksheets/sheet65.xml"/><Relationship Id="rId73" Type="http://schemas.openxmlformats.org/officeDocument/2006/relationships/worksheet" Target="worksheets/sheet73.xml"/><Relationship Id="rId78" Type="http://schemas.openxmlformats.org/officeDocument/2006/relationships/worksheet" Target="worksheets/sheet78.xml"/><Relationship Id="rId81" Type="http://schemas.openxmlformats.org/officeDocument/2006/relationships/worksheet" Target="worksheets/sheet81.xml"/><Relationship Id="rId86" Type="http://schemas.openxmlformats.org/officeDocument/2006/relationships/worksheet" Target="worksheets/sheet86.xml"/><Relationship Id="rId94" Type="http://schemas.openxmlformats.org/officeDocument/2006/relationships/worksheet" Target="worksheets/sheet94.xml"/><Relationship Id="rId99" Type="http://schemas.openxmlformats.org/officeDocument/2006/relationships/worksheet" Target="worksheets/sheet99.xml"/><Relationship Id="rId101" Type="http://schemas.openxmlformats.org/officeDocument/2006/relationships/worksheet" Target="worksheets/sheet101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39" Type="http://schemas.openxmlformats.org/officeDocument/2006/relationships/worksheet" Target="worksheets/sheet39.xml"/><Relationship Id="rId34" Type="http://schemas.openxmlformats.org/officeDocument/2006/relationships/worksheet" Target="worksheets/sheet34.xml"/><Relationship Id="rId50" Type="http://schemas.openxmlformats.org/officeDocument/2006/relationships/worksheet" Target="worksheets/sheet50.xml"/><Relationship Id="rId55" Type="http://schemas.openxmlformats.org/officeDocument/2006/relationships/worksheet" Target="worksheets/sheet55.xml"/><Relationship Id="rId76" Type="http://schemas.openxmlformats.org/officeDocument/2006/relationships/worksheet" Target="worksheets/sheet76.xml"/><Relationship Id="rId97" Type="http://schemas.openxmlformats.org/officeDocument/2006/relationships/worksheet" Target="worksheets/sheet97.xml"/><Relationship Id="rId104" Type="http://schemas.openxmlformats.org/officeDocument/2006/relationships/theme" Target="theme/theme1.xml"/><Relationship Id="rId7" Type="http://schemas.openxmlformats.org/officeDocument/2006/relationships/worksheet" Target="worksheets/sheet7.xml"/><Relationship Id="rId71" Type="http://schemas.openxmlformats.org/officeDocument/2006/relationships/worksheet" Target="worksheets/sheet71.xml"/><Relationship Id="rId92" Type="http://schemas.openxmlformats.org/officeDocument/2006/relationships/worksheet" Target="worksheets/sheet92.xml"/><Relationship Id="rId2" Type="http://schemas.openxmlformats.org/officeDocument/2006/relationships/worksheet" Target="worksheets/sheet2.xml"/><Relationship Id="rId29" Type="http://schemas.openxmlformats.org/officeDocument/2006/relationships/worksheet" Target="worksheets/sheet29.xml"/><Relationship Id="rId24" Type="http://schemas.openxmlformats.org/officeDocument/2006/relationships/worksheet" Target="worksheets/sheet24.xml"/><Relationship Id="rId40" Type="http://schemas.openxmlformats.org/officeDocument/2006/relationships/worksheet" Target="worksheets/sheet40.xml"/><Relationship Id="rId45" Type="http://schemas.openxmlformats.org/officeDocument/2006/relationships/worksheet" Target="worksheets/sheet45.xml"/><Relationship Id="rId66" Type="http://schemas.openxmlformats.org/officeDocument/2006/relationships/worksheet" Target="worksheets/sheet66.xml"/><Relationship Id="rId87" Type="http://schemas.openxmlformats.org/officeDocument/2006/relationships/worksheet" Target="worksheets/sheet87.xml"/><Relationship Id="rId61" Type="http://schemas.openxmlformats.org/officeDocument/2006/relationships/worksheet" Target="worksheets/sheet61.xml"/><Relationship Id="rId82" Type="http://schemas.openxmlformats.org/officeDocument/2006/relationships/worksheet" Target="worksheets/sheet82.xml"/><Relationship Id="rId19" Type="http://schemas.openxmlformats.org/officeDocument/2006/relationships/worksheet" Target="worksheets/sheet19.xml"/><Relationship Id="rId14" Type="http://schemas.openxmlformats.org/officeDocument/2006/relationships/worksheet" Target="worksheets/sheet14.xml"/><Relationship Id="rId30" Type="http://schemas.openxmlformats.org/officeDocument/2006/relationships/worksheet" Target="worksheets/sheet30.xml"/><Relationship Id="rId35" Type="http://schemas.openxmlformats.org/officeDocument/2006/relationships/worksheet" Target="worksheets/sheet35.xml"/><Relationship Id="rId56" Type="http://schemas.openxmlformats.org/officeDocument/2006/relationships/worksheet" Target="worksheets/sheet56.xml"/><Relationship Id="rId77" Type="http://schemas.openxmlformats.org/officeDocument/2006/relationships/worksheet" Target="worksheets/sheet77.xml"/><Relationship Id="rId100" Type="http://schemas.openxmlformats.org/officeDocument/2006/relationships/worksheet" Target="worksheets/sheet100.xml"/><Relationship Id="rId105" Type="http://schemas.openxmlformats.org/officeDocument/2006/relationships/styles" Target="styles.xml"/><Relationship Id="rId8" Type="http://schemas.openxmlformats.org/officeDocument/2006/relationships/worksheet" Target="worksheets/sheet8.xml"/><Relationship Id="rId51" Type="http://schemas.openxmlformats.org/officeDocument/2006/relationships/worksheet" Target="worksheets/sheet51.xml"/><Relationship Id="rId72" Type="http://schemas.openxmlformats.org/officeDocument/2006/relationships/worksheet" Target="worksheets/sheet72.xml"/><Relationship Id="rId93" Type="http://schemas.openxmlformats.org/officeDocument/2006/relationships/worksheet" Target="worksheets/sheet93.xml"/><Relationship Id="rId98" Type="http://schemas.openxmlformats.org/officeDocument/2006/relationships/worksheet" Target="worksheets/sheet98.xml"/><Relationship Id="rId3" Type="http://schemas.openxmlformats.org/officeDocument/2006/relationships/worksheet" Target="worksheets/sheet3.xml"/><Relationship Id="rId25" Type="http://schemas.openxmlformats.org/officeDocument/2006/relationships/worksheet" Target="worksheets/sheet25.xml"/><Relationship Id="rId46" Type="http://schemas.openxmlformats.org/officeDocument/2006/relationships/worksheet" Target="worksheets/sheet46.xml"/><Relationship Id="rId67" Type="http://schemas.openxmlformats.org/officeDocument/2006/relationships/worksheet" Target="worksheets/sheet67.xml"/></Relationships>
</file>

<file path=xl/tables/table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" xr:uid="{693F0F63-BF7E-4BC1-830F-E0BF493E4000}" name="Tabela1" displayName="Tabela1" ref="A8:L19" totalsRowCount="1" headerRowDxfId="2986" dataDxfId="2984" headerRowBorderDxfId="2985" tableBorderDxfId="2983" totalsRowBorderDxfId="2982">
  <autoFilter ref="A8:L18" xr:uid="{130899A0-5238-436C-8610-1D3DDD213376}"/>
  <sortState ref="A9:L11">
    <sortCondition ref="B8:B11"/>
  </sortState>
  <tableColumns count="12">
    <tableColumn id="1" xr3:uid="{852D1B70-6DC3-4DB5-8F6F-D7E98653889B}" name="L.p." totalsRowLabel="Suma" dataDxfId="2981" totalsRowDxfId="2980"/>
    <tableColumn id="2" xr3:uid="{228DEB62-112F-48F4-A557-AE6D56AF8CA0}" name="Nazwa, postać, dawka" dataDxfId="2979" totalsRowDxfId="2978"/>
    <tableColumn id="3" xr3:uid="{8EE52532-12C7-4C96-951E-75DC2B675DE0}" name="j.m." dataDxfId="2977" totalsRowDxfId="2976"/>
    <tableColumn id="4" xr3:uid="{6C4947CC-2585-4345-998B-15F8D6DB8943}" name="Ilość" dataDxfId="2975" totalsRowDxfId="2974"/>
    <tableColumn id="5" xr3:uid="{CD0BAAC1-F0FF-4599-811A-FD938A977561}" name="C.j. netto" dataDxfId="2973" totalsRowDxfId="2972"/>
    <tableColumn id="6" xr3:uid="{6BD7F9A1-997C-4992-B239-EBAAD33B049D}" name="Wartość netto" totalsRowFunction="sum" dataDxfId="2971" totalsRowDxfId="2970">
      <calculatedColumnFormula>Tabela1[[#This Row],[Ilość]]*Tabela1[[#This Row],[C.j. netto]]</calculatedColumnFormula>
    </tableColumn>
    <tableColumn id="7" xr3:uid="{8CDB3ACD-B24B-4CEE-A189-155C93E70003}" name="Stawka podatku VAT" dataDxfId="2969" totalsRowDxfId="2968"/>
    <tableColumn id="8" xr3:uid="{EAC78AF6-6456-4A53-9B73-1215C470A62A}" name="C.j. brutto" dataDxfId="2967" totalsRowDxfId="2966"/>
    <tableColumn id="9" xr3:uid="{7483A8DF-CF5E-4EF2-B844-2582753FA2FE}" name="Wartość brutto" dataDxfId="2965" totalsRowDxfId="2964"/>
    <tableColumn id="10" xr3:uid="{94C5A7D3-30CE-4D22-AA56-F3DF3DEDA958}" name="Producent " dataDxfId="2963" totalsRowDxfId="2962"/>
    <tableColumn id="11" xr3:uid="{832A8CCB-F875-445A-A822-EF5247E8FEF0}" name="Kod EAN" dataDxfId="2961" totalsRowDxfId="2960"/>
    <tableColumn id="12" xr3:uid="{0C214C4E-5937-4382-B008-1FEED940F733}" name="Nazwa handlowa, dawka, postać , ilość w opakowaniu" dataDxfId="2959" totalsRowDxfId="2958"/>
  </tableColumns>
  <tableStyleInfo name="TableStyleMedium2" showFirstColumn="0" showLastColumn="0" showRowStripes="1" showColumnStripes="0"/>
</table>
</file>

<file path=xl/tables/table1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1" xr:uid="{9D664529-E2DD-40B2-88E0-8C65362825B8}" name="Tabela10" displayName="Tabela10" ref="A8:L10" totalsRowCount="1" headerRowDxfId="2725" dataDxfId="2723" headerRowBorderDxfId="2724" tableBorderDxfId="2722" totalsRowBorderDxfId="2721">
  <autoFilter ref="A8:L9" xr:uid="{130899A0-5238-436C-8610-1D3DDD213376}"/>
  <sortState ref="A9:L9">
    <sortCondition ref="B8:B9"/>
  </sortState>
  <tableColumns count="12">
    <tableColumn id="1" xr3:uid="{2602348F-B41E-46F1-96C1-34DA1FD9EF03}" name="L.p." totalsRowLabel="Suma" dataDxfId="2720" totalsRowDxfId="2719"/>
    <tableColumn id="2" xr3:uid="{7FAEB90D-FE3A-4BF6-AF4E-8C40FF94DB3E}" name="Nazwa, postać, dawka" dataDxfId="2718" totalsRowDxfId="2717"/>
    <tableColumn id="3" xr3:uid="{35A928E4-2676-4FD1-AD8E-AB321C93A996}" name="j.m." dataDxfId="2716" totalsRowDxfId="2715"/>
    <tableColumn id="4" xr3:uid="{312AEFD9-DAA2-45DD-8CB8-E24867AFF2F2}" name="Ilość" dataDxfId="2714" totalsRowDxfId="2713"/>
    <tableColumn id="5" xr3:uid="{28E7DFE5-8EFD-4A63-BDF1-9CD2635FB715}" name="C.j. netto" dataDxfId="2712" totalsRowDxfId="2711"/>
    <tableColumn id="6" xr3:uid="{2C6386BC-7935-45CF-A319-03AD84471C3B}" name="Wartość netto" totalsRowFunction="sum" dataDxfId="2710" totalsRowDxfId="2709">
      <calculatedColumnFormula>Tabela10[[#This Row],[Ilość]]*Tabela10[[#This Row],[C.j. netto]]</calculatedColumnFormula>
    </tableColumn>
    <tableColumn id="7" xr3:uid="{BC3F7925-2A6C-434B-B65D-55190C0A89D9}" name="Stawka podatku VAT" dataDxfId="2708" totalsRowDxfId="2707"/>
    <tableColumn id="8" xr3:uid="{4B46840A-2BDE-4922-9FBD-4D903EAF23EF}" name="C.j. brutto" dataDxfId="2706" totalsRowDxfId="2705"/>
    <tableColumn id="9" xr3:uid="{4D197221-07EE-43B5-9560-83C8980BC4F2}" name="Wartość brutto" dataDxfId="2704" totalsRowDxfId="2703"/>
    <tableColumn id="10" xr3:uid="{6FF45175-8BCA-4BC7-BDB5-13C964875B7C}" name="Producent " dataDxfId="2702" totalsRowDxfId="2701"/>
    <tableColumn id="11" xr3:uid="{691ECA8A-E6ED-4A36-9EC5-5ADFAF5253A1}" name="Kod EAN" dataDxfId="2700" totalsRowDxfId="2699"/>
    <tableColumn id="12" xr3:uid="{C3FD996B-3168-4253-A4BA-FE588B832B37}" name="Nazwa handlowa, dawka, postać , ilość w opakowaniu" dataDxfId="2698" totalsRowDxfId="2697"/>
  </tableColumns>
  <tableStyleInfo name="TableStyleMedium2" showFirstColumn="0" showLastColumn="0" showRowStripes="1" showColumnStripes="0"/>
</table>
</file>

<file path=xl/tables/table10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1" xr:uid="{4A59A232-40C8-4CD6-881E-4BB3D505BC34}" name="Tabela101" displayName="Tabela101" ref="A8:L10" totalsRowCount="1" headerRowDxfId="115" dataDxfId="113" headerRowBorderDxfId="114" tableBorderDxfId="112" totalsRowBorderDxfId="111">
  <autoFilter ref="A8:L9" xr:uid="{130899A0-5238-436C-8610-1D3DDD213376}"/>
  <sortState ref="A9:L9">
    <sortCondition ref="L8:L9"/>
  </sortState>
  <tableColumns count="12">
    <tableColumn id="1" xr3:uid="{D834D364-7577-4660-B1D4-365C90589EAC}" name="L.p." totalsRowLabel="Suma" dataDxfId="110" totalsRowDxfId="109"/>
    <tableColumn id="2" xr3:uid="{F9496CD9-CB31-4B25-841B-64CEDB8DB4F9}" name="Nazwa, postać, dawka" dataDxfId="108" totalsRowDxfId="107"/>
    <tableColumn id="3" xr3:uid="{A4FAE794-513E-464C-A99F-641CB52E61DA}" name="j.m." dataDxfId="106" totalsRowDxfId="105"/>
    <tableColumn id="4" xr3:uid="{3D58DE08-EDB9-4744-8E0A-D47E1C3EB242}" name="Ilość" dataDxfId="104" totalsRowDxfId="103"/>
    <tableColumn id="5" xr3:uid="{BD15934F-FDB6-4C4D-81F7-8042B40481F5}" name="C.j. netto" dataDxfId="102" totalsRowDxfId="101"/>
    <tableColumn id="6" xr3:uid="{D5F9AF94-1901-4971-9C36-CFBB589E10CB}" name="Wartość netto" totalsRowFunction="sum" dataDxfId="100" totalsRowDxfId="99">
      <calculatedColumnFormula>Tabela101[[#This Row],[Ilość]]*Tabela101[[#This Row],[C.j. netto]]</calculatedColumnFormula>
    </tableColumn>
    <tableColumn id="7" xr3:uid="{ABBC079B-76E3-4D1A-AD8E-AC6E74AE7BEB}" name="Stawka podatku VAT" dataDxfId="98" totalsRowDxfId="97"/>
    <tableColumn id="8" xr3:uid="{EF78589D-9A4B-4123-93E2-652BC1A8BA66}" name="C.j. brutto" dataDxfId="96" totalsRowDxfId="95"/>
    <tableColumn id="9" xr3:uid="{39EA43B1-BEC9-469B-A526-2D12BFDD2AE7}" name="Wartość brutto" dataDxfId="94" totalsRowDxfId="93"/>
    <tableColumn id="10" xr3:uid="{0B70EDF9-0FED-4B44-8809-CD0CD71DDC7F}" name="Producent " dataDxfId="92" totalsRowDxfId="91"/>
    <tableColumn id="11" xr3:uid="{DCA8D071-8FBD-4012-BF72-F0252CB49F3A}" name="Kod EAN" dataDxfId="90" totalsRowDxfId="89"/>
    <tableColumn id="12" xr3:uid="{4FBB0CBA-B017-4C0E-B0F2-2DF073D6DF92}" name="Nazwa handlowa, dawka, postać , ilość w opakowaniu" dataDxfId="88" totalsRowDxfId="87"/>
  </tableColumns>
  <tableStyleInfo name="TableStyleMedium2" showFirstColumn="0" showLastColumn="0" showRowStripes="1" showColumnStripes="0"/>
</table>
</file>

<file path=xl/tables/table10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2" xr:uid="{7B169D8B-8BC7-49A5-9C68-E3963BA030B5}" name="Tabela102" displayName="Tabela102" ref="A8:L10" totalsRowCount="1" headerRowDxfId="86" dataDxfId="84" headerRowBorderDxfId="85" tableBorderDxfId="83" totalsRowBorderDxfId="82">
  <autoFilter ref="A8:L9" xr:uid="{130899A0-5238-436C-8610-1D3DDD213376}"/>
  <sortState ref="A9:L9">
    <sortCondition ref="L8:L9"/>
  </sortState>
  <tableColumns count="12">
    <tableColumn id="1" xr3:uid="{9A6C151B-81AB-42F1-81ED-C0307CFE39C2}" name="L.p." totalsRowLabel="Suma" dataDxfId="81" totalsRowDxfId="80"/>
    <tableColumn id="2" xr3:uid="{C0FC08FD-24C0-4815-A701-BAC375CF74F1}" name="Nazwa, postać, dawka" dataDxfId="79" totalsRowDxfId="78"/>
    <tableColumn id="3" xr3:uid="{E3B6923B-A344-4CF0-81B7-2EE58302C525}" name="j.m." dataDxfId="77" totalsRowDxfId="76"/>
    <tableColumn id="4" xr3:uid="{98178EC8-E217-4FAA-A0C8-1D05DF92A902}" name="Ilość" dataDxfId="75" totalsRowDxfId="74"/>
    <tableColumn id="5" xr3:uid="{576D1CF2-C0F8-4A74-969E-66763563B581}" name="C.j. netto" dataDxfId="73" totalsRowDxfId="72"/>
    <tableColumn id="6" xr3:uid="{9B944C7A-FC78-4EA9-A07C-6D99FDB20F0E}" name="Wartość netto" totalsRowFunction="sum" dataDxfId="71" totalsRowDxfId="70">
      <calculatedColumnFormula>Tabela102[[#This Row],[Ilość]]*Tabela102[[#This Row],[C.j. netto]]</calculatedColumnFormula>
    </tableColumn>
    <tableColumn id="7" xr3:uid="{30D1CC26-F846-4F0A-888C-DAF8E75DF9C6}" name="Stawka podatku VAT" dataDxfId="69" totalsRowDxfId="68"/>
    <tableColumn id="8" xr3:uid="{AC97C6EF-E928-4611-ABC9-D93B3EB28597}" name="C.j. brutto" dataDxfId="67" totalsRowDxfId="66"/>
    <tableColumn id="9" xr3:uid="{5C7DDE14-8E6B-43D5-89A4-9EEA87C57474}" name="Wartość brutto" dataDxfId="65" totalsRowDxfId="64"/>
    <tableColumn id="10" xr3:uid="{8318742F-2D9A-4A8B-842E-FC4E314E1A06}" name="Producent " dataDxfId="63" totalsRowDxfId="62"/>
    <tableColumn id="11" xr3:uid="{2FCB66FA-B0C4-423C-AFFF-B001B239A068}" name="Kod EAN" dataDxfId="61" totalsRowDxfId="60"/>
    <tableColumn id="12" xr3:uid="{287AF181-CEC4-4685-9561-D518B8451022}" name="Nazwa handlowa, dawka, postać , ilość w opakowaniu" dataDxfId="59" totalsRowDxfId="58"/>
  </tableColumns>
  <tableStyleInfo name="TableStyleMedium2" showFirstColumn="0" showLastColumn="0" showRowStripes="1" showColumnStripes="0"/>
</table>
</file>

<file path=xl/tables/table10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3" xr:uid="{CFC0CED3-8C7D-40F4-B83D-DAA9FA90911B}" name="Tabela103" displayName="Tabela103" ref="A8:L12" totalsRowCount="1" headerRowDxfId="57" dataDxfId="55" headerRowBorderDxfId="56" tableBorderDxfId="54" totalsRowBorderDxfId="53">
  <autoFilter ref="A8:L11" xr:uid="{130899A0-5238-436C-8610-1D3DDD213376}"/>
  <sortState ref="A9:L9">
    <sortCondition ref="L8:L9"/>
  </sortState>
  <tableColumns count="12">
    <tableColumn id="1" xr3:uid="{071BC8F6-A288-4B02-9173-CDE01DA1D38B}" name="L.p." totalsRowLabel="Suma" dataDxfId="52" totalsRowDxfId="51"/>
    <tableColumn id="2" xr3:uid="{275E7C24-8FA8-4202-9C7E-2B5A69421794}" name="Nazwa, postać, dawka" dataDxfId="50" totalsRowDxfId="49"/>
    <tableColumn id="3" xr3:uid="{FED7FC76-0223-4DD5-BC79-1B534B9624E6}" name="j.m." dataDxfId="48" totalsRowDxfId="47"/>
    <tableColumn id="4" xr3:uid="{810E10AD-CC86-497E-9935-B93C8B17A76B}" name="Ilość" dataDxfId="46" totalsRowDxfId="45"/>
    <tableColumn id="5" xr3:uid="{2549D8C5-C5BD-4F50-824A-89B45E54443F}" name="C.j. netto" dataDxfId="44" totalsRowDxfId="43"/>
    <tableColumn id="6" xr3:uid="{CA3EBEAC-A891-466D-8DC1-87FA247A6217}" name="Wartość netto" totalsRowFunction="sum" dataDxfId="42" totalsRowDxfId="41">
      <calculatedColumnFormula>Tabela103[[#This Row],[Ilość]]*Tabela103[[#This Row],[C.j. netto]]</calculatedColumnFormula>
    </tableColumn>
    <tableColumn id="7" xr3:uid="{4D0F966D-7524-49AA-B204-B1D063836F9B}" name="Stawka podatku VAT" dataDxfId="40" totalsRowDxfId="39"/>
    <tableColumn id="8" xr3:uid="{97C2BA0B-94FD-4766-ADFC-58C2BF52EEB7}" name="C.j. brutto" dataDxfId="38" totalsRowDxfId="37"/>
    <tableColumn id="9" xr3:uid="{B1BEC242-DCEC-4CC1-BFC7-58E276F4F763}" name="Wartość brutto" dataDxfId="36" totalsRowDxfId="35"/>
    <tableColumn id="10" xr3:uid="{45131BE0-32FC-4BE0-97C4-A1B12619C34C}" name="Producent " dataDxfId="34" totalsRowDxfId="33"/>
    <tableColumn id="11" xr3:uid="{86CB353F-CA45-494F-BE56-7017792B125B}" name="Kod EAN" dataDxfId="32" totalsRowDxfId="31"/>
    <tableColumn id="12" xr3:uid="{260CF516-D57D-4F23-87C9-23ACEF79D932}" name="Nazwa handlowa, dawka, postać , ilość w opakowaniu" dataDxfId="30" totalsRowDxfId="29"/>
  </tableColumns>
  <tableStyleInfo name="TableStyleMedium2" showFirstColumn="0" showLastColumn="0" showRowStripes="1" showColumnStripes="0"/>
</table>
</file>

<file path=xl/tables/table10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4" xr:uid="{56A1F186-B8FC-41E8-837C-88B1AFB6F461}" name="Tabela104" displayName="Tabela104" ref="A8:L10" totalsRowCount="1" headerRowDxfId="28" dataDxfId="26" headerRowBorderDxfId="27" tableBorderDxfId="25" totalsRowBorderDxfId="24">
  <autoFilter ref="A8:L9" xr:uid="{130899A0-5238-436C-8610-1D3DDD213376}"/>
  <sortState ref="A9:L9">
    <sortCondition ref="L8:L9"/>
  </sortState>
  <tableColumns count="12">
    <tableColumn id="1" xr3:uid="{7D7EF3FB-F979-404A-AFA2-A48E882B1015}" name="L.p." totalsRowLabel="Suma" dataDxfId="23" totalsRowDxfId="22"/>
    <tableColumn id="2" xr3:uid="{D6ECB07C-3D85-4852-966A-7DDE101C4CBD}" name="Nazwa, postać, dawka" dataDxfId="21" totalsRowDxfId="20"/>
    <tableColumn id="3" xr3:uid="{12B77023-F1AB-4B22-9235-5AF47FDC8963}" name="j.m." dataDxfId="19" totalsRowDxfId="18"/>
    <tableColumn id="4" xr3:uid="{44D1993B-8365-44F3-ABBD-2820EF01DB54}" name="Ilość" dataDxfId="17" totalsRowDxfId="16"/>
    <tableColumn id="5" xr3:uid="{7BE81D3D-6F76-4B8F-BF68-06D2E2BACA30}" name="C.j. netto" dataDxfId="15" totalsRowDxfId="14"/>
    <tableColumn id="6" xr3:uid="{7D2DEF30-5271-414D-A283-50D7E8246555}" name="Wartość netto" totalsRowFunction="sum" dataDxfId="13" totalsRowDxfId="12">
      <calculatedColumnFormula>Tabela104[[#This Row],[Ilość]]*Tabela104[[#This Row],[C.j. netto]]</calculatedColumnFormula>
    </tableColumn>
    <tableColumn id="7" xr3:uid="{24F04116-928B-48FE-A88F-BBB38EB76C3F}" name="Stawka podatku VAT" dataDxfId="11" totalsRowDxfId="10"/>
    <tableColumn id="8" xr3:uid="{5F750CD7-6B65-4858-8688-BE30C658C9C6}" name="C.j. brutto" dataDxfId="9" totalsRowDxfId="8"/>
    <tableColumn id="9" xr3:uid="{21E9DB22-10F9-49E4-BA02-7AA36A78C34E}" name="Wartość brutto" dataDxfId="7" totalsRowDxfId="6"/>
    <tableColumn id="10" xr3:uid="{548725EC-4BCF-4BB3-AECC-F66CD0427B51}" name="Producent " dataDxfId="5" totalsRowDxfId="4"/>
    <tableColumn id="11" xr3:uid="{0EE445AD-32B9-44DD-BD18-1F3E714CBF02}" name="Kod EAN" dataDxfId="3" totalsRowDxfId="2"/>
    <tableColumn id="12" xr3:uid="{A9925E2B-B755-4788-BD2B-D66782986474}" name="Nazwa handlowa, dawka, postać , ilość w opakowaniu" dataDxfId="1" totalsRowDxfId="0"/>
  </tableColumns>
  <tableStyleInfo name="TableStyleMedium2" showFirstColumn="0" showLastColumn="0" showRowStripes="1" showColumnStripes="0"/>
</table>
</file>

<file path=xl/tables/table1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2" xr:uid="{78023799-3265-412C-A825-7FECAEEF441F}" name="Tabela11" displayName="Tabela11" ref="A8:L14" totalsRowCount="1" headerRowDxfId="2696" dataDxfId="2694" headerRowBorderDxfId="2695" tableBorderDxfId="2693" totalsRowBorderDxfId="2692">
  <autoFilter ref="A8:L13" xr:uid="{130899A0-5238-436C-8610-1D3DDD213376}"/>
  <sortState ref="A9:L13">
    <sortCondition ref="B8:B13"/>
  </sortState>
  <tableColumns count="12">
    <tableColumn id="1" xr3:uid="{FB1D0253-B933-4D76-A2F1-6589622C7C01}" name="L.p." totalsRowLabel="Suma" dataDxfId="2691" totalsRowDxfId="2690"/>
    <tableColumn id="2" xr3:uid="{69B823F4-AE31-45C1-B65A-259F51395EA8}" name="Nazwa, postać, dawka" dataDxfId="2689" totalsRowDxfId="2688"/>
    <tableColumn id="3" xr3:uid="{2929DA1D-DD17-416C-A656-EE6D6BFC19CF}" name="j.m." dataDxfId="2687" totalsRowDxfId="2686"/>
    <tableColumn id="4" xr3:uid="{F9DE8177-7577-442E-B8CC-537D70A24094}" name="Ilość" dataDxfId="2685" totalsRowDxfId="2684"/>
    <tableColumn id="5" xr3:uid="{41AB7868-9A85-4A92-8B92-E3572383A6AE}" name="C.j. netto" dataDxfId="2683" totalsRowDxfId="2682"/>
    <tableColumn id="6" xr3:uid="{09C08842-6C2E-42B7-91AF-DE59FA15890E}" name="Wartość netto" totalsRowFunction="sum" dataDxfId="2681" totalsRowDxfId="2680">
      <calculatedColumnFormula>Tabela11[[#This Row],[Ilość]]*Tabela11[[#This Row],[C.j. netto]]</calculatedColumnFormula>
    </tableColumn>
    <tableColumn id="7" xr3:uid="{6B262552-8429-48E1-9798-385D40DADD9A}" name="Stawka podatku VAT" dataDxfId="2679" totalsRowDxfId="2678"/>
    <tableColumn id="8" xr3:uid="{AF6C6A11-617B-4EBC-A562-7AFEAC630F45}" name="C.j. brutto" dataDxfId="2677" totalsRowDxfId="2676"/>
    <tableColumn id="9" xr3:uid="{7CEBC572-695A-4F3A-952B-00475D5EBD0B}" name="Wartość brutto" dataDxfId="2675" totalsRowDxfId="2674"/>
    <tableColumn id="10" xr3:uid="{539E1DA2-780D-4CA6-AD0B-3A9F6BDC0B19}" name="Producent " dataDxfId="2673" totalsRowDxfId="2672"/>
    <tableColumn id="11" xr3:uid="{108F97CC-4E60-4781-B67E-6EB5081227F0}" name="Kod EAN" dataDxfId="2671" totalsRowDxfId="2670"/>
    <tableColumn id="12" xr3:uid="{8535E2DD-A737-4AED-90C0-F3CF31DC435B}" name="Nazwa handlowa, dawka, postać , ilość w opakowaniu" dataDxfId="2669" totalsRowDxfId="2668"/>
  </tableColumns>
  <tableStyleInfo name="TableStyleMedium2" showFirstColumn="0" showLastColumn="0" showRowStripes="1" showColumnStripes="0"/>
</table>
</file>

<file path=xl/tables/table1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3" xr:uid="{ABC9063C-34E0-42D4-B40D-6205C0D6C958}" name="Tabela12" displayName="Tabela12" ref="A8:L14" totalsRowCount="1" headerRowDxfId="2667" dataDxfId="2665" headerRowBorderDxfId="2666" tableBorderDxfId="2664" totalsRowBorderDxfId="2663">
  <autoFilter ref="A8:L13" xr:uid="{130899A0-5238-436C-8610-1D3DDD213376}"/>
  <sortState ref="A9:L13">
    <sortCondition ref="B8:B13"/>
  </sortState>
  <tableColumns count="12">
    <tableColumn id="1" xr3:uid="{E9B7E92C-2741-4C27-8A10-E2CBE10332EC}" name="L.p." totalsRowLabel="Suma" dataDxfId="2662" totalsRowDxfId="2661"/>
    <tableColumn id="2" xr3:uid="{718CC47B-2DA7-4E00-A82A-BB16701E9B50}" name="Nazwa, postać, dawka" dataDxfId="2660" totalsRowDxfId="2659"/>
    <tableColumn id="3" xr3:uid="{9AFFCFF8-7D5D-4A64-896A-65184A3ED679}" name="j.m." dataDxfId="2658" totalsRowDxfId="2657"/>
    <tableColumn id="4" xr3:uid="{97B2E86B-C947-4ED8-86FB-6B09EFEF798A}" name="Ilość" dataDxfId="2656" totalsRowDxfId="2655"/>
    <tableColumn id="5" xr3:uid="{BBBE4058-07DE-44AF-B839-AFF09A55694C}" name="C.j. netto" dataDxfId="2654" totalsRowDxfId="2653"/>
    <tableColumn id="6" xr3:uid="{D33187EA-4201-4F26-AC4A-53C8BA09863B}" name="Wartość netto" totalsRowFunction="sum" dataDxfId="2652" totalsRowDxfId="2651">
      <calculatedColumnFormula>Tabela12[[#This Row],[Ilość]]*Tabela12[[#This Row],[C.j. netto]]</calculatedColumnFormula>
    </tableColumn>
    <tableColumn id="7" xr3:uid="{E244EDA2-4403-40E0-A9A5-4D5354BCCDF9}" name="Stawka podatku VAT" dataDxfId="2650" totalsRowDxfId="2649"/>
    <tableColumn id="8" xr3:uid="{92864B87-0E72-43AB-BC27-8FC90497E94D}" name="C.j. brutto" dataDxfId="2648" totalsRowDxfId="2647"/>
    <tableColumn id="9" xr3:uid="{F42F2729-2797-4E1C-9412-1FD2896FCF20}" name="Wartość brutto" dataDxfId="2646" totalsRowDxfId="2645"/>
    <tableColumn id="10" xr3:uid="{4F09CF51-1F83-45B4-B225-9D3D1FB0906B}" name="Producent " dataDxfId="2644" totalsRowDxfId="2643"/>
    <tableColumn id="11" xr3:uid="{B83A58C0-7C01-41DD-99D3-66D5FE8B5B89}" name="Kod EAN" dataDxfId="2642" totalsRowDxfId="2641"/>
    <tableColumn id="12" xr3:uid="{026A76DB-BBB8-4766-88A1-FA319395BB25}" name="Nazwa handlowa, dawka, postać , ilość w opakowaniu" dataDxfId="2640" totalsRowDxfId="2639"/>
  </tableColumns>
  <tableStyleInfo name="TableStyleMedium2" showFirstColumn="0" showLastColumn="0" showRowStripes="1" showColumnStripes="0"/>
</table>
</file>

<file path=xl/tables/table1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4" xr:uid="{02225E3B-83EE-4F05-A7AB-21E867428684}" name="Tabela13" displayName="Tabela13" ref="A8:L13" totalsRowCount="1" headerRowDxfId="2638" dataDxfId="2636" headerRowBorderDxfId="2637" tableBorderDxfId="2635" totalsRowBorderDxfId="2634">
  <autoFilter ref="A8:L12" xr:uid="{130899A0-5238-436C-8610-1D3DDD213376}"/>
  <sortState ref="A9:L11">
    <sortCondition ref="B8:B11"/>
  </sortState>
  <tableColumns count="12">
    <tableColumn id="1" xr3:uid="{7C24C7B1-DC12-4DD5-AE4D-9E6703F7E6E4}" name="L.p." totalsRowLabel="Suma" dataDxfId="2633" totalsRowDxfId="2632"/>
    <tableColumn id="2" xr3:uid="{F7DD59DB-5777-4D26-80B1-36516D390E6D}" name="Nazwa, postać, dawka" dataDxfId="2631" totalsRowDxfId="2630"/>
    <tableColumn id="3" xr3:uid="{3159BB4F-6EE0-4F24-9BCA-E15C26D0B58B}" name="j.m." dataDxfId="2629" totalsRowDxfId="2628"/>
    <tableColumn id="4" xr3:uid="{15E5712F-E2E4-4EC5-94EA-4E9C4E109717}" name="Ilość" dataDxfId="2627" totalsRowDxfId="2626"/>
    <tableColumn id="5" xr3:uid="{29628521-55AF-4C2B-BB8C-9CB869E2A96E}" name="C.j. netto" dataDxfId="2625" totalsRowDxfId="2624"/>
    <tableColumn id="6" xr3:uid="{41E76D9F-1A40-4DCD-B8B3-2950F906E98F}" name="Wartość netto" totalsRowFunction="sum" dataDxfId="2623" totalsRowDxfId="2622">
      <calculatedColumnFormula>Tabela13[[#This Row],[Ilość]]*Tabela13[[#This Row],[C.j. netto]]</calculatedColumnFormula>
    </tableColumn>
    <tableColumn id="7" xr3:uid="{864DEB2F-5788-4CC2-95F6-75B184697AF2}" name="Stawka podatku VAT" dataDxfId="2621" totalsRowDxfId="2620"/>
    <tableColumn id="8" xr3:uid="{5279EA10-1061-4A61-9C3E-F9A371BC2784}" name="C.j. brutto" dataDxfId="2619" totalsRowDxfId="2618"/>
    <tableColumn id="9" xr3:uid="{4CF13B31-9156-47B3-85C2-8878CBE4F3B5}" name="Wartość brutto" dataDxfId="2617" totalsRowDxfId="2616"/>
    <tableColumn id="10" xr3:uid="{D9DA1EB8-CD31-4B06-AF7A-C1B39D24E069}" name="Producent " dataDxfId="2615" totalsRowDxfId="2614"/>
    <tableColumn id="11" xr3:uid="{AC3D0CC0-BA0A-406A-870B-ED6611788865}" name="Kod EAN" dataDxfId="2613" totalsRowDxfId="2612"/>
    <tableColumn id="12" xr3:uid="{4AAB1CE2-6238-47BE-94D1-A9E8884DD540}" name="Nazwa handlowa, dawka, postać , ilość w opakowaniu" dataDxfId="2611" totalsRowDxfId="2610"/>
  </tableColumns>
  <tableStyleInfo name="TableStyleMedium2" showFirstColumn="0" showLastColumn="0" showRowStripes="1" showColumnStripes="0"/>
</table>
</file>

<file path=xl/tables/table1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5" xr:uid="{FCF6F6DB-6F1A-4779-85EB-918E0DB7DC69}" name="Tabela14" displayName="Tabela14" ref="A8:L12" totalsRowCount="1" headerRowDxfId="2609" dataDxfId="2607" headerRowBorderDxfId="2608" tableBorderDxfId="2606" totalsRowBorderDxfId="2605">
  <autoFilter ref="A8:L11" xr:uid="{130899A0-5238-436C-8610-1D3DDD213376}"/>
  <sortState ref="A9:L11">
    <sortCondition ref="B8:B11"/>
  </sortState>
  <tableColumns count="12">
    <tableColumn id="1" xr3:uid="{0780B029-001D-44EE-BE21-5999324D6F1B}" name="L.p." totalsRowLabel="Suma" dataDxfId="2604" totalsRowDxfId="2603"/>
    <tableColumn id="2" xr3:uid="{901AD8B7-740E-4C8F-9BAD-6604156D41B3}" name="Nazwa, postać, dawka" dataDxfId="2602" totalsRowDxfId="2601"/>
    <tableColumn id="3" xr3:uid="{1ADC1F4E-799E-4518-BF1D-961A044C3B5D}" name="j.m." dataDxfId="2600" totalsRowDxfId="2599"/>
    <tableColumn id="4" xr3:uid="{97FC4335-B797-41A4-A755-0126A2A15BF4}" name="Ilość" dataDxfId="2598" totalsRowDxfId="2597"/>
    <tableColumn id="5" xr3:uid="{F73F52F1-7A9B-46AF-ABF0-2B6DCADE6708}" name="C.j. netto" dataDxfId="2596" totalsRowDxfId="2595"/>
    <tableColumn id="6" xr3:uid="{8C7EB58D-0F51-4674-8DF5-8346D0B0D3EB}" name="Wartość netto" totalsRowFunction="sum" dataDxfId="2594" totalsRowDxfId="2593">
      <calculatedColumnFormula>Tabela14[[#This Row],[Ilość]]*Tabela14[[#This Row],[C.j. netto]]</calculatedColumnFormula>
    </tableColumn>
    <tableColumn id="7" xr3:uid="{E84D8CE2-7470-4733-80DC-AC9B11A19DF7}" name="Stawka podatku VAT" dataDxfId="2592" totalsRowDxfId="2591"/>
    <tableColumn id="8" xr3:uid="{18C39F7C-AE95-4D33-8694-A2926E01640A}" name="C.j. brutto" dataDxfId="2590" totalsRowDxfId="2589"/>
    <tableColumn id="9" xr3:uid="{5481A9AA-5FB1-4FFA-B697-D2CF5DF207FE}" name="Wartość brutto" dataDxfId="2588" totalsRowDxfId="2587"/>
    <tableColumn id="10" xr3:uid="{A4BBA3E6-2756-4280-BBB0-F483C3750C59}" name="Producent " dataDxfId="2586" totalsRowDxfId="2585"/>
    <tableColumn id="11" xr3:uid="{1B35B991-A2EB-489C-AB87-BB53B8433B20}" name="Kod EAN" dataDxfId="2584" totalsRowDxfId="2583"/>
    <tableColumn id="12" xr3:uid="{99B26460-E215-4150-9B6B-E7DCF26FFF7E}" name="Nazwa handlowa, dawka, postać , ilość w opakowaniu" dataDxfId="2582" totalsRowDxfId="2581"/>
  </tableColumns>
  <tableStyleInfo name="TableStyleMedium2" showFirstColumn="0" showLastColumn="0" showRowStripes="1" showColumnStripes="0"/>
</table>
</file>

<file path=xl/tables/table1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6" xr:uid="{FDB4C870-DE6B-4090-8B5D-7CCBF2185203}" name="Tabela15" displayName="Tabela15" ref="A8:L10" totalsRowCount="1" headerRowDxfId="2580" dataDxfId="2578" headerRowBorderDxfId="2579" tableBorderDxfId="2577" totalsRowBorderDxfId="2576">
  <autoFilter ref="A8:L9" xr:uid="{130899A0-5238-436C-8610-1D3DDD213376}"/>
  <sortState ref="A9:L9">
    <sortCondition ref="B8:B9"/>
  </sortState>
  <tableColumns count="12">
    <tableColumn id="1" xr3:uid="{10F0C51D-56B4-4250-A3CA-45D5EC860E93}" name="L.p." totalsRowLabel="Suma" dataDxfId="2575" totalsRowDxfId="2574"/>
    <tableColumn id="2" xr3:uid="{7DDB0F72-6230-464A-9F70-B46656612ADD}" name="Nazwa, postać, dawka" dataDxfId="2573" totalsRowDxfId="2572"/>
    <tableColumn id="3" xr3:uid="{EA79A2E6-3703-48F5-B6AC-DD1F07C2434D}" name="j.m." dataDxfId="2571" totalsRowDxfId="2570"/>
    <tableColumn id="4" xr3:uid="{8FF77D60-93A8-4481-B62E-1434125CE9A4}" name="Ilość" dataDxfId="2569" totalsRowDxfId="2568"/>
    <tableColumn id="5" xr3:uid="{E0A0BEB2-9C17-4D3B-80AD-A048537FBE41}" name="C.j. netto" dataDxfId="2567" totalsRowDxfId="2566"/>
    <tableColumn id="6" xr3:uid="{44CEC11B-C3F5-4220-8B68-654175F11B9A}" name="Wartość netto" totalsRowFunction="sum" dataDxfId="2565" totalsRowDxfId="2564">
      <calculatedColumnFormula>Tabela15[[#This Row],[Ilość]]*Tabela15[[#This Row],[C.j. netto]]</calculatedColumnFormula>
    </tableColumn>
    <tableColumn id="7" xr3:uid="{4D6C6F07-6C6C-4E1C-A137-E6C20CDA385F}" name="Stawka podatku VAT" dataDxfId="2563" totalsRowDxfId="2562"/>
    <tableColumn id="8" xr3:uid="{FFF42174-111D-4D32-A04F-919825FC5C71}" name="C.j. brutto" dataDxfId="2561" totalsRowDxfId="2560"/>
    <tableColumn id="9" xr3:uid="{6A84992A-9002-49BB-B769-3043F1D04CDD}" name="Wartość brutto" dataDxfId="2559" totalsRowDxfId="2558"/>
    <tableColumn id="10" xr3:uid="{504DA079-0229-45CA-BC41-9D3AB4C9076F}" name="Producent " dataDxfId="2557" totalsRowDxfId="2556"/>
    <tableColumn id="11" xr3:uid="{A628C251-0E18-4514-8E09-60197BF38B1A}" name="Kod EAN" dataDxfId="2555" totalsRowDxfId="2554"/>
    <tableColumn id="12" xr3:uid="{9C90B3A0-52E0-490A-833A-D95CB89F4823}" name="Nazwa handlowa, dawka, postać , ilość w opakowaniu" dataDxfId="2553" totalsRowDxfId="2552"/>
  </tableColumns>
  <tableStyleInfo name="TableStyleMedium2" showFirstColumn="0" showLastColumn="0" showRowStripes="1" showColumnStripes="0"/>
</table>
</file>

<file path=xl/tables/table1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7" xr:uid="{5A978254-4DDB-4138-BD43-F314414C9C92}" name="Tabela16" displayName="Tabela16" ref="A8:L10" totalsRowCount="1" headerRowDxfId="2551" dataDxfId="2549" headerRowBorderDxfId="2550" tableBorderDxfId="2548" totalsRowBorderDxfId="2547">
  <autoFilter ref="A8:L9" xr:uid="{130899A0-5238-436C-8610-1D3DDD213376}"/>
  <sortState ref="A9:L9">
    <sortCondition ref="B8:B9"/>
  </sortState>
  <tableColumns count="12">
    <tableColumn id="1" xr3:uid="{5306D404-74A5-4F4D-9955-5088D986EB97}" name="L.p." totalsRowLabel="Suma" dataDxfId="2546" totalsRowDxfId="2545"/>
    <tableColumn id="2" xr3:uid="{124ABB76-57AD-4375-A367-111CA3C110A1}" name="Nazwa, postać, dawka" dataDxfId="2544" totalsRowDxfId="2543"/>
    <tableColumn id="3" xr3:uid="{2F35F6E4-0235-4DC8-88A0-D5D4F9D73419}" name="j.m." dataDxfId="2542" totalsRowDxfId="2541"/>
    <tableColumn id="4" xr3:uid="{CC403253-0BA1-4F52-BB59-91CF193F9971}" name="Ilość" dataDxfId="2540" totalsRowDxfId="2539"/>
    <tableColumn id="5" xr3:uid="{F0A2A1B6-4324-4150-BF94-2703DB956DF5}" name="C.j. netto" dataDxfId="2538" totalsRowDxfId="2537"/>
    <tableColumn id="6" xr3:uid="{E1CAAC8E-FB00-4599-AA94-D4EF175140FC}" name="Wartość netto" totalsRowFunction="sum" dataDxfId="2536" totalsRowDxfId="2535">
      <calculatedColumnFormula>Tabela16[[#This Row],[Ilość]]*Tabela16[[#This Row],[C.j. netto]]</calculatedColumnFormula>
    </tableColumn>
    <tableColumn id="7" xr3:uid="{5238415F-4E58-457D-AF14-5D1932960328}" name="Stawka podatku VAT" dataDxfId="2534" totalsRowDxfId="2533"/>
    <tableColumn id="8" xr3:uid="{BBCCB294-D097-4827-A877-FD6C4D2B7B85}" name="C.j. brutto" dataDxfId="2532" totalsRowDxfId="2531"/>
    <tableColumn id="9" xr3:uid="{70423022-7801-4905-814A-77A01822A46A}" name="Wartość brutto" dataDxfId="2530" totalsRowDxfId="2529"/>
    <tableColumn id="10" xr3:uid="{3659673B-5EB2-4F1D-A6F1-5F8582A52DFA}" name="Producent " dataDxfId="2528" totalsRowDxfId="2527"/>
    <tableColumn id="11" xr3:uid="{82A5C9BF-3D50-4EA0-9ED5-CE9BE0B05CA9}" name="Kod EAN" dataDxfId="2526" totalsRowDxfId="2525"/>
    <tableColumn id="12" xr3:uid="{32390C70-08BF-4EC6-99C9-B060F1076C38}" name="Nazwa handlowa, dawka, postać , ilość w opakowaniu" dataDxfId="2524" totalsRowDxfId="2523"/>
  </tableColumns>
  <tableStyleInfo name="TableStyleMedium2" showFirstColumn="0" showLastColumn="0" showRowStripes="1" showColumnStripes="0"/>
</table>
</file>

<file path=xl/tables/table1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8" xr:uid="{9A734A60-486D-4360-BAB2-D3EFA7586C32}" name="Tabela17" displayName="Tabela17" ref="A8:L19" totalsRowCount="1" headerRowDxfId="2522" dataDxfId="2520" headerRowBorderDxfId="2521" tableBorderDxfId="2519" totalsRowBorderDxfId="2518">
  <autoFilter ref="A8:L18" xr:uid="{130899A0-5238-436C-8610-1D3DDD213376}"/>
  <sortState ref="A9:L16">
    <sortCondition ref="B8:B16"/>
  </sortState>
  <tableColumns count="12">
    <tableColumn id="1" xr3:uid="{927F5439-ECB6-41F7-ADCD-E9C5BA050382}" name="L.p." totalsRowLabel="Suma" dataDxfId="2517" totalsRowDxfId="2516"/>
    <tableColumn id="2" xr3:uid="{96AA57F7-CDAF-43E4-88E1-5B3D5F46F644}" name="Nazwa, postać, dawka" dataDxfId="2515" totalsRowDxfId="2514"/>
    <tableColumn id="3" xr3:uid="{F688ABCB-D08F-4EE6-B597-F41CB42CF96C}" name="j.m." dataDxfId="2513" totalsRowDxfId="2512"/>
    <tableColumn id="4" xr3:uid="{E853F587-F4CD-4351-AA65-E4B8AD17EC8F}" name="Ilość" dataDxfId="2511" totalsRowDxfId="2510"/>
    <tableColumn id="5" xr3:uid="{02E8F545-24F9-4CE2-9978-6E1AC2B2C08F}" name="C.j. netto" dataDxfId="2509" totalsRowDxfId="2508"/>
    <tableColumn id="6" xr3:uid="{78979EDC-06CD-46AF-9453-689CFE1ACB12}" name="Wartość netto" totalsRowFunction="sum" dataDxfId="2507" totalsRowDxfId="2506">
      <calculatedColumnFormula>Tabela17[[#This Row],[Ilość]]*Tabela17[[#This Row],[C.j. netto]]</calculatedColumnFormula>
    </tableColumn>
    <tableColumn id="7" xr3:uid="{13F89243-A2D8-4030-BC76-503A59538AF2}" name="Stawka podatku VAT" dataDxfId="2505" totalsRowDxfId="2504"/>
    <tableColumn id="8" xr3:uid="{24D82CA0-8BFC-4A71-AF7D-468DB0688389}" name="C.j. brutto" dataDxfId="2503" totalsRowDxfId="2502"/>
    <tableColumn id="9" xr3:uid="{EEDAE2F2-5CFE-48D1-9E3B-B257E7DA6F85}" name="Wartość brutto" dataDxfId="2501" totalsRowDxfId="2500"/>
    <tableColumn id="10" xr3:uid="{7A7D48FE-A058-4F45-8BFE-083A28F38D24}" name="Producent " dataDxfId="2499" totalsRowDxfId="2498"/>
    <tableColumn id="11" xr3:uid="{C1698701-D483-4564-A962-4DEFE52BCC86}" name="Kod EAN" dataDxfId="2497" totalsRowDxfId="2496"/>
    <tableColumn id="12" xr3:uid="{9FED8ED7-DFB9-4363-917D-4EBE1E0517A3}" name="Nazwa handlowa, dawka, postać , ilość w opakowaniu" dataDxfId="2495" totalsRowDxfId="2494"/>
  </tableColumns>
  <tableStyleInfo name="TableStyleMedium2" showFirstColumn="0" showLastColumn="0" showRowStripes="1" showColumnStripes="0"/>
</table>
</file>

<file path=xl/tables/table1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9" xr:uid="{CB58C3B2-0346-494D-8D1E-7F2A28513E33}" name="Tabela18" displayName="Tabela18" ref="A8:L29" totalsRowCount="1" headerRowDxfId="2493" dataDxfId="2491" headerRowBorderDxfId="2492" tableBorderDxfId="2490" totalsRowBorderDxfId="2489">
  <autoFilter ref="A8:L28" xr:uid="{130899A0-5238-436C-8610-1D3DDD213376}"/>
  <sortState ref="A9:L12">
    <sortCondition ref="B8:B12"/>
  </sortState>
  <tableColumns count="12">
    <tableColumn id="1" xr3:uid="{469D0207-0157-42F7-8195-B4A459BB23B7}" name="L.p." totalsRowLabel="Suma" dataDxfId="2488" totalsRowDxfId="2487"/>
    <tableColumn id="2" xr3:uid="{35F16350-F47F-4137-94B6-2836B373C1CB}" name="Nazwa, postać, dawka" dataDxfId="2486" totalsRowDxfId="2485"/>
    <tableColumn id="3" xr3:uid="{9E40355A-A2D0-4837-90D2-6525F95ED757}" name="j.m." dataDxfId="2484" totalsRowDxfId="2483"/>
    <tableColumn id="4" xr3:uid="{6F4FDA16-4C31-44CE-837D-44E66D356E96}" name="Ilość" dataDxfId="2482" totalsRowDxfId="2481"/>
    <tableColumn id="5" xr3:uid="{D1BBC4F2-EBAA-408F-9767-9DFC7C5AD5A2}" name="C.j. netto" dataDxfId="2480" totalsRowDxfId="2479"/>
    <tableColumn id="6" xr3:uid="{DEE672E3-E41C-4735-ADC4-E967BF8D8BD0}" name="Wartość netto" totalsRowFunction="sum" dataDxfId="2478" totalsRowDxfId="2477">
      <calculatedColumnFormula>Tabela18[[#This Row],[Ilość]]*Tabela18[[#This Row],[C.j. netto]]</calculatedColumnFormula>
    </tableColumn>
    <tableColumn id="7" xr3:uid="{32FC607C-A7D1-4A2C-BEA9-A37DE60AF941}" name="Stawka podatku VAT" dataDxfId="2476" totalsRowDxfId="2475"/>
    <tableColumn id="8" xr3:uid="{D2BD4016-A5D9-4BAD-BC3B-D65C0E41456F}" name="C.j. brutto" dataDxfId="2474" totalsRowDxfId="2473"/>
    <tableColumn id="9" xr3:uid="{F4CDDF97-C265-4B6C-BF0B-7B1218E00EA5}" name="Wartość brutto" dataDxfId="2472" totalsRowDxfId="2471"/>
    <tableColumn id="10" xr3:uid="{B354DB6D-E9B5-4AFB-AFD9-2265CF26B131}" name="Producent " dataDxfId="2470" totalsRowDxfId="2469"/>
    <tableColumn id="11" xr3:uid="{BA7D366A-FD6F-4B1E-B7F8-63212751CF1B}" name="Kod EAN" dataDxfId="2468" totalsRowDxfId="2467"/>
    <tableColumn id="12" xr3:uid="{7021DA3B-AD74-4A23-B25D-74A83E24BB34}" name="Nazwa handlowa, dawka, postać , ilość w opakowaniu" dataDxfId="2466" totalsRowDxfId="2465"/>
  </tableColumns>
  <tableStyleInfo name="TableStyleMedium2" showFirstColumn="0" showLastColumn="0" showRowStripes="1" showColumnStripes="0"/>
</table>
</file>

<file path=xl/tables/table1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0" xr:uid="{2C61AEBD-504D-4111-BCB0-A13B9BD2F9DF}" name="Tabela19" displayName="Tabela19" ref="A8:L10" totalsRowCount="1" headerRowDxfId="2464" dataDxfId="2462" headerRowBorderDxfId="2463" tableBorderDxfId="2461" totalsRowBorderDxfId="2460">
  <autoFilter ref="A8:L9" xr:uid="{130899A0-5238-436C-8610-1D3DDD213376}"/>
  <tableColumns count="12">
    <tableColumn id="1" xr3:uid="{88C6A60F-0BBA-4704-AC73-7EC3BA6DC9F2}" name="L.p." totalsRowLabel="Suma" dataDxfId="2459" totalsRowDxfId="2458"/>
    <tableColumn id="2" xr3:uid="{9AF8C89E-3D1A-4C76-811E-C52B1917CBF1}" name="Nazwa, postać, dawka" dataDxfId="2457" totalsRowDxfId="2456"/>
    <tableColumn id="3" xr3:uid="{7E637D4C-1FBB-4771-B12D-AC82C961C2D3}" name="j.m." dataDxfId="2455" totalsRowDxfId="2454"/>
    <tableColumn id="4" xr3:uid="{F6B49BEC-0077-4C42-9995-6BFF4097AD0E}" name="Ilość" dataDxfId="2453" totalsRowDxfId="2452"/>
    <tableColumn id="5" xr3:uid="{54E9BC24-2BEF-46A6-BC51-6067A1508799}" name="C.j. netto" dataDxfId="2451" totalsRowDxfId="2450"/>
    <tableColumn id="6" xr3:uid="{A4E38FFB-E521-42EA-98F0-BA41F1F76D39}" name="Wartość netto" totalsRowFunction="sum" dataDxfId="2449" totalsRowDxfId="2448">
      <calculatedColumnFormula>Tabela19[[#This Row],[Ilość]]*Tabela19[[#This Row],[C.j. netto]]</calculatedColumnFormula>
    </tableColumn>
    <tableColumn id="7" xr3:uid="{60051B15-A047-4D39-9414-3A1C40344D69}" name="Stawka podatku VAT" dataDxfId="2447" totalsRowDxfId="2446"/>
    <tableColumn id="8" xr3:uid="{18F02E55-E642-4AF0-8A3E-3F11E99C4027}" name="C.j. brutto" dataDxfId="2445" totalsRowDxfId="2444"/>
    <tableColumn id="9" xr3:uid="{36CE42EE-BCA5-4F7D-9175-30A21ECDA3B8}" name="Wartość brutto" dataDxfId="2443" totalsRowDxfId="2442"/>
    <tableColumn id="10" xr3:uid="{D62EB028-41CA-43F5-A5F0-737B9BD2A6C1}" name="Producent " dataDxfId="2441" totalsRowDxfId="2440"/>
    <tableColumn id="11" xr3:uid="{0079ED13-9831-42E1-BBD1-17482213D079}" name="Kod EAN" dataDxfId="2439" totalsRowDxfId="2438"/>
    <tableColumn id="12" xr3:uid="{B929EC11-F5D5-4DDB-BA74-D4718F14737B}" name="Nazwa handlowa, dawka, postać , ilość w opakowaniu" dataDxfId="2437" totalsRowDxfId="2436"/>
  </tableColumns>
  <tableStyleInfo name="TableStyleMedium2" showFirstColumn="0" showLastColumn="0" showRowStripes="1" showColumnStripes="0"/>
</table>
</file>

<file path=xl/tables/table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" xr:uid="{F2A08869-FC12-46F4-99B2-991A8B058FE1}" name="Tabela2" displayName="Tabela2" ref="A8:L12" totalsRowCount="1" headerRowDxfId="2957" dataDxfId="2955" headerRowBorderDxfId="2956" tableBorderDxfId="2954" totalsRowBorderDxfId="2953">
  <autoFilter ref="A8:L11" xr:uid="{130899A0-5238-436C-8610-1D3DDD213376}"/>
  <sortState ref="A9:L10">
    <sortCondition ref="B8:B10"/>
  </sortState>
  <tableColumns count="12">
    <tableColumn id="1" xr3:uid="{411C9AD4-B81F-499D-9280-79B5EFC341C2}" name="L.p." totalsRowLabel="Suma" dataDxfId="2952" totalsRowDxfId="2951"/>
    <tableColumn id="2" xr3:uid="{B9367BDD-C7ED-4C9E-BA90-B196CBCDEB53}" name="Nazwa, postać, dawka" dataDxfId="2950" totalsRowDxfId="2949"/>
    <tableColumn id="3" xr3:uid="{325EB834-D792-4E6C-B03D-95085320807F}" name="j.m." dataDxfId="2948" totalsRowDxfId="2947"/>
    <tableColumn id="4" xr3:uid="{2CAF7B6D-0DC0-4A9D-BB28-0DEEFC30D6CB}" name="Ilość" dataDxfId="2946" totalsRowDxfId="2945"/>
    <tableColumn id="5" xr3:uid="{152AB25F-1242-42B9-ADFF-B01F00F6AE5A}" name="C.j. netto" dataDxfId="2944" totalsRowDxfId="2943"/>
    <tableColumn id="6" xr3:uid="{C9CD18E8-1848-4898-A324-84044A88457A}" name="Wartość netto" totalsRowFunction="sum" dataDxfId="2942" totalsRowDxfId="2941">
      <calculatedColumnFormula>Tabela2[[#This Row],[Ilość]]*Tabela2[[#This Row],[C.j. netto]]</calculatedColumnFormula>
    </tableColumn>
    <tableColumn id="7" xr3:uid="{2E5A58CE-7CFD-4E38-AA88-7B5F1F5D2B6D}" name="Stawka podatku VAT" dataDxfId="2940" totalsRowDxfId="2939"/>
    <tableColumn id="8" xr3:uid="{E7CCD182-7261-4B0A-B729-A807F3882842}" name="C.j. brutto" dataDxfId="2938" totalsRowDxfId="2937"/>
    <tableColumn id="9" xr3:uid="{9831BE81-2472-4C8E-8072-1D4CF7965CC8}" name="Wartość brutto" dataDxfId="2936" totalsRowDxfId="2935"/>
    <tableColumn id="10" xr3:uid="{F709FA60-C73F-4577-B5AF-1EC90E228D4D}" name="Producent " dataDxfId="2934" totalsRowDxfId="2933"/>
    <tableColumn id="11" xr3:uid="{05E49E04-E39F-4ED1-B16A-CA8DE37A309F}" name="Kod EAN" dataDxfId="2932" totalsRowDxfId="2931"/>
    <tableColumn id="12" xr3:uid="{00D59DD2-2C4D-428A-BE1B-10E2FE6C645E}" name="Nazwa handlowa, dawka, postać , ilość w opakowaniu" dataDxfId="2930" totalsRowDxfId="2929"/>
  </tableColumns>
  <tableStyleInfo name="TableStyleMedium2" showFirstColumn="0" showLastColumn="0" showRowStripes="1" showColumnStripes="0"/>
</table>
</file>

<file path=xl/tables/table2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1" xr:uid="{D429052D-2A6F-45BB-92C9-31DD7D1BC751}" name="Tabela20" displayName="Tabela20" ref="A8:L11" totalsRowCount="1" headerRowDxfId="2435" dataDxfId="2433" headerRowBorderDxfId="2434" tableBorderDxfId="2432" totalsRowBorderDxfId="2431">
  <autoFilter ref="A8:L10" xr:uid="{130899A0-5238-436C-8610-1D3DDD213376}"/>
  <tableColumns count="12">
    <tableColumn id="1" xr3:uid="{FA04EB4E-B344-4383-A207-6A09AC2C7BC8}" name="L.p." totalsRowLabel="Suma" dataDxfId="2430" totalsRowDxfId="2429"/>
    <tableColumn id="2" xr3:uid="{2971C7B1-7285-47E8-9C91-01C56432F860}" name="Nazwa, postać, dawka" dataDxfId="2428" totalsRowDxfId="2427"/>
    <tableColumn id="3" xr3:uid="{79D5FA21-2C2C-4117-BE1D-FCDBD278D7E6}" name="j.m." dataDxfId="2426" totalsRowDxfId="2425"/>
    <tableColumn id="4" xr3:uid="{3DF14E99-3772-45C6-A365-958F9D562A97}" name="Ilość" dataDxfId="2424" totalsRowDxfId="2423"/>
    <tableColumn id="5" xr3:uid="{791AE926-D382-4589-8AF8-BFA771FE791F}" name="C.j. netto" dataDxfId="2422" totalsRowDxfId="2421"/>
    <tableColumn id="6" xr3:uid="{1A40A0EB-C869-4032-8993-2823C4F93308}" name="Wartość netto" totalsRowFunction="sum" dataDxfId="2420" totalsRowDxfId="2419">
      <calculatedColumnFormula>Tabela20[[#This Row],[Ilość]]*Tabela20[[#This Row],[C.j. netto]]</calculatedColumnFormula>
    </tableColumn>
    <tableColumn id="7" xr3:uid="{D2E974D3-A8B9-4CFE-BA8E-ECFB9E8A768B}" name="Stawka podatku VAT" dataDxfId="2418" totalsRowDxfId="2417"/>
    <tableColumn id="8" xr3:uid="{484A34ED-410B-493D-82F6-C971FBE67330}" name="C.j. brutto" dataDxfId="2416" totalsRowDxfId="2415"/>
    <tableColumn id="9" xr3:uid="{D55AAE0D-0BA7-4597-BAB2-3F35DF8CE90D}" name="Wartość brutto" dataDxfId="2414" totalsRowDxfId="2413"/>
    <tableColumn id="10" xr3:uid="{E9622E5C-8E34-47CD-999C-2C7DF77417BF}" name="Producent " dataDxfId="2412" totalsRowDxfId="2411"/>
    <tableColumn id="11" xr3:uid="{F31C4306-DE74-4781-A2BA-83A6F529F1AF}" name="Kod EAN" dataDxfId="2410" totalsRowDxfId="2409"/>
    <tableColumn id="12" xr3:uid="{A9DA410A-E9AD-4B59-BD5B-E7033235E184}" name="Nazwa handlowa, dawka, postać , ilość w opakowaniu" dataDxfId="2408" totalsRowDxfId="2407"/>
  </tableColumns>
  <tableStyleInfo name="TableStyleMedium2" showFirstColumn="0" showLastColumn="0" showRowStripes="1" showColumnStripes="0"/>
</table>
</file>

<file path=xl/tables/table2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2" xr:uid="{3F417D29-CA07-4432-9A10-6A8F43880DC4}" name="Tabela21" displayName="Tabela21" ref="A8:L10" totalsRowCount="1" headerRowDxfId="2406" dataDxfId="2404" headerRowBorderDxfId="2405" tableBorderDxfId="2403" totalsRowBorderDxfId="2402">
  <autoFilter ref="A8:L9" xr:uid="{130899A0-5238-436C-8610-1D3DDD213376}"/>
  <sortState ref="A9:L9">
    <sortCondition ref="B8:B9"/>
  </sortState>
  <tableColumns count="12">
    <tableColumn id="1" xr3:uid="{652DD5A5-AA01-4F39-B9BF-BAA01729FAFF}" name="L.p." totalsRowLabel="Suma" dataDxfId="2401" totalsRowDxfId="2400"/>
    <tableColumn id="2" xr3:uid="{90EAED72-26B3-4417-BCA9-C3E600575EBA}" name="Nazwa, postać, dawka" dataDxfId="2399" totalsRowDxfId="2398"/>
    <tableColumn id="3" xr3:uid="{4CBFD405-7314-4B3A-AA24-7F9F840EB39A}" name="j.m." dataDxfId="2397" totalsRowDxfId="2396"/>
    <tableColumn id="4" xr3:uid="{F4788894-3503-4357-A1B6-8BA9880902C4}" name="Ilość" dataDxfId="2395" totalsRowDxfId="2394"/>
    <tableColumn id="5" xr3:uid="{34B79895-E120-4461-ABC8-B8586EBE039C}" name="C.j. netto" dataDxfId="2393" totalsRowDxfId="2392"/>
    <tableColumn id="6" xr3:uid="{93932B32-FC1E-48EF-AF89-610786AE9592}" name="Wartość netto" totalsRowFunction="sum" dataDxfId="2391" totalsRowDxfId="2390">
      <calculatedColumnFormula>Tabela21[[#This Row],[Ilość]]*Tabela21[[#This Row],[C.j. netto]]</calculatedColumnFormula>
    </tableColumn>
    <tableColumn id="7" xr3:uid="{BDDDA20F-2ADF-42AA-A3C1-000613211CD1}" name="Stawka podatku VAT" dataDxfId="2389" totalsRowDxfId="2388"/>
    <tableColumn id="8" xr3:uid="{4A7ABA06-2246-4937-B157-B7428F7C0C6D}" name="C.j. brutto" dataDxfId="2387" totalsRowDxfId="2386"/>
    <tableColumn id="9" xr3:uid="{3208CB36-60AD-49CA-9E90-A95C37CD61A7}" name="Wartość brutto" dataDxfId="2385" totalsRowDxfId="2384"/>
    <tableColumn id="10" xr3:uid="{D5009500-51E9-44F2-97F7-21DFDE7AAF03}" name="Producent " dataDxfId="2383" totalsRowDxfId="2382"/>
    <tableColumn id="11" xr3:uid="{87012961-52D3-4432-B25B-3B8893A1D191}" name="Kod EAN" dataDxfId="2381" totalsRowDxfId="2380"/>
    <tableColumn id="12" xr3:uid="{F04E7E70-9017-408B-914A-C4E7DFC4E82D}" name="Nazwa handlowa, dawka, postać , ilość w opakowaniu" dataDxfId="2379" totalsRowDxfId="2378"/>
  </tableColumns>
  <tableStyleInfo name="TableStyleMedium2" showFirstColumn="0" showLastColumn="0" showRowStripes="1" showColumnStripes="0"/>
</table>
</file>

<file path=xl/tables/table2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3" xr:uid="{AF950880-1F58-42F4-BDA2-D9D4512A63C6}" name="Tabela22" displayName="Tabela22" ref="A8:L12" totalsRowCount="1" headerRowDxfId="2377" dataDxfId="2375" headerRowBorderDxfId="2376" tableBorderDxfId="2374" totalsRowBorderDxfId="2373">
  <autoFilter ref="A8:L11" xr:uid="{130899A0-5238-436C-8610-1D3DDD213376}"/>
  <tableColumns count="12">
    <tableColumn id="1" xr3:uid="{CB774B3D-A4A8-4346-959C-CBE42AD416FA}" name="L.p." totalsRowLabel="Suma" dataDxfId="2372" totalsRowDxfId="2371"/>
    <tableColumn id="2" xr3:uid="{F26EED42-8F89-4656-B9F5-5C77893DB1A0}" name="Nazwa, postać, dawka" dataDxfId="2370" totalsRowDxfId="2369"/>
    <tableColumn id="3" xr3:uid="{9C4005D6-FFFC-42BD-A256-B601B40310F1}" name="j.m." dataDxfId="2368" totalsRowDxfId="2367"/>
    <tableColumn id="4" xr3:uid="{C2FFA2CB-3F6B-437F-9BA6-7297ABDE9DE3}" name="Ilość" dataDxfId="2366" totalsRowDxfId="2365"/>
    <tableColumn id="5" xr3:uid="{34D9148C-417C-4F42-AE19-09F92B09F089}" name="C.j. netto" dataDxfId="2364" totalsRowDxfId="2363"/>
    <tableColumn id="6" xr3:uid="{6C310148-84B6-4F37-B744-BBFC785648E9}" name="Wartość netto" totalsRowFunction="sum" dataDxfId="2362" totalsRowDxfId="2361">
      <calculatedColumnFormula>Tabela22[[#This Row],[Ilość]]*Tabela22[[#This Row],[C.j. netto]]</calculatedColumnFormula>
    </tableColumn>
    <tableColumn id="7" xr3:uid="{8E5C579E-209F-40A8-A284-2805CC5F5D4F}" name="Stawka podatku VAT" dataDxfId="2360" totalsRowDxfId="2359"/>
    <tableColumn id="8" xr3:uid="{6F6BC01F-07C8-4037-A0A9-ADB978667AFA}" name="C.j. brutto" dataDxfId="2358" totalsRowDxfId="2357"/>
    <tableColumn id="9" xr3:uid="{32615512-1B03-4EAE-B44D-D7854899BE1F}" name="Wartość brutto" dataDxfId="2356" totalsRowDxfId="2355"/>
    <tableColumn id="10" xr3:uid="{3C7A3017-024F-4DA7-A560-C7A4F30B38A5}" name="Producent " dataDxfId="2354" totalsRowDxfId="2353"/>
    <tableColumn id="11" xr3:uid="{097BD315-396A-4FB6-ADAF-515A3BB62246}" name="Kod EAN" dataDxfId="2352" totalsRowDxfId="2351"/>
    <tableColumn id="12" xr3:uid="{EAE732DE-DD9B-4A40-83DD-D8E58534169C}" name="Nazwa handlowa, dawka, postać , ilość w opakowaniu" dataDxfId="2350" totalsRowDxfId="2349"/>
  </tableColumns>
  <tableStyleInfo name="TableStyleMedium2" showFirstColumn="0" showLastColumn="0" showRowStripes="1" showColumnStripes="0"/>
</table>
</file>

<file path=xl/tables/table2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4" xr:uid="{6B9C6972-BD9F-4C18-B5C0-DD30E1250AC7}" name="Tabela23" displayName="Tabela23" ref="A8:L10" totalsRowCount="1" headerRowDxfId="2348" dataDxfId="2346" headerRowBorderDxfId="2347" tableBorderDxfId="2345" totalsRowBorderDxfId="2344">
  <autoFilter ref="A8:L9" xr:uid="{130899A0-5238-436C-8610-1D3DDD213376}"/>
  <tableColumns count="12">
    <tableColumn id="1" xr3:uid="{921F8A1B-B4B9-45F6-B803-2636BB15BD55}" name="L.p." totalsRowLabel="Suma" dataDxfId="2343" totalsRowDxfId="2342"/>
    <tableColumn id="2" xr3:uid="{41BC0A8F-E174-4239-B16D-750A49066ECC}" name="Nazwa, postać, dawka" dataDxfId="2341" totalsRowDxfId="2340"/>
    <tableColumn id="3" xr3:uid="{282763F8-B43A-42B1-8346-BD78A4392CAD}" name="j.m." dataDxfId="2339" totalsRowDxfId="2338"/>
    <tableColumn id="4" xr3:uid="{AFBF15EF-4594-4B15-AF8B-FA9F92953207}" name="Ilość" dataDxfId="2337" totalsRowDxfId="2336"/>
    <tableColumn id="5" xr3:uid="{7949CEDE-E44E-4E44-A647-337260270FD9}" name="C.j. netto" dataDxfId="2335" totalsRowDxfId="2334"/>
    <tableColumn id="6" xr3:uid="{8D47B141-A15D-4376-A6B9-C46EC6E64858}" name="Wartość netto" totalsRowFunction="sum" dataDxfId="2333" totalsRowDxfId="2332">
      <calculatedColumnFormula>Tabela23[[#This Row],[Ilość]]*Tabela23[[#This Row],[C.j. netto]]</calculatedColumnFormula>
    </tableColumn>
    <tableColumn id="7" xr3:uid="{7D932098-B91A-417D-A6BE-F89E1A9B1EB0}" name="Stawka podatku VAT" dataDxfId="2331" totalsRowDxfId="2330"/>
    <tableColumn id="8" xr3:uid="{5B45AE78-5CBC-458B-B8C6-8DA438659B91}" name="C.j. brutto" dataDxfId="2329" totalsRowDxfId="2328"/>
    <tableColumn id="9" xr3:uid="{C0A8D331-5CBF-4736-8ED6-6F787845C044}" name="Wartość brutto" dataDxfId="2327" totalsRowDxfId="2326"/>
    <tableColumn id="10" xr3:uid="{3F0AED05-EB9C-4F64-A308-7A5BB4389B1B}" name="Producent " dataDxfId="2325" totalsRowDxfId="2324"/>
    <tableColumn id="11" xr3:uid="{8A77B78C-5BE8-47D9-B4A7-C1162B6230C6}" name="Kod EAN" dataDxfId="2323" totalsRowDxfId="2322"/>
    <tableColumn id="12" xr3:uid="{891A063C-A273-4B8B-99C9-E1DF97AC647D}" name="Nazwa handlowa, dawka, postać , ilość w opakowaniu" dataDxfId="2321" totalsRowDxfId="2320"/>
  </tableColumns>
  <tableStyleInfo name="TableStyleMedium2" showFirstColumn="0" showLastColumn="0" showRowStripes="1" showColumnStripes="0"/>
</table>
</file>

<file path=xl/tables/table2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5" xr:uid="{85C6FC7D-843B-4A92-8B28-2CFDCBB557E4}" name="Tabela24" displayName="Tabela24" ref="A8:L12" totalsRowCount="1" headerRowDxfId="2319" dataDxfId="2317" headerRowBorderDxfId="2318" tableBorderDxfId="2316" totalsRowBorderDxfId="2315">
  <autoFilter ref="A8:L11" xr:uid="{130899A0-5238-436C-8610-1D3DDD213376}"/>
  <tableColumns count="12">
    <tableColumn id="1" xr3:uid="{437FA7E0-565E-4CBA-832A-3AA9AA0EB207}" name="L.p." totalsRowLabel="Suma" dataDxfId="2314" totalsRowDxfId="2313"/>
    <tableColumn id="2" xr3:uid="{4FAE3EB5-2009-45F0-AC9D-ABFA3416D1BF}" name="Nazwa, postać, dawka" dataDxfId="2312" totalsRowDxfId="2311"/>
    <tableColumn id="3" xr3:uid="{1D7F885E-0A38-44F1-8434-A17661E41D9C}" name="j.m." dataDxfId="2310" totalsRowDxfId="2309"/>
    <tableColumn id="4" xr3:uid="{E4831A54-B3EA-493F-9762-1A5414BB5630}" name="Ilość" dataDxfId="2308" totalsRowDxfId="2307"/>
    <tableColumn id="5" xr3:uid="{B227701D-348F-44B2-B448-6DE1640889F8}" name="C.j. netto" dataDxfId="2306" totalsRowDxfId="2305"/>
    <tableColumn id="6" xr3:uid="{6646CC01-FB18-4210-AC10-EC3566B7EF71}" name="Wartość netto" totalsRowFunction="sum" dataDxfId="2304" totalsRowDxfId="2303">
      <calculatedColumnFormula>Tabela24[[#This Row],[Ilość]]*Tabela24[[#This Row],[C.j. netto]]</calculatedColumnFormula>
    </tableColumn>
    <tableColumn id="7" xr3:uid="{AF78B040-BF26-4D37-AF26-6068BEC9FC11}" name="Stawka podatku VAT" dataDxfId="2302" totalsRowDxfId="2301"/>
    <tableColumn id="8" xr3:uid="{B947DF0D-5F73-4649-B41A-3D37FC4C5AF2}" name="C.j. brutto" dataDxfId="2300" totalsRowDxfId="2299"/>
    <tableColumn id="9" xr3:uid="{E2F4E49B-7C3C-43D2-BB0A-225AC3300D17}" name="Wartość brutto" dataDxfId="2298" totalsRowDxfId="2297"/>
    <tableColumn id="10" xr3:uid="{7C45C095-6EC1-4682-8B21-F9ED4A068FBE}" name="Producent " dataDxfId="2296" totalsRowDxfId="2295"/>
    <tableColumn id="11" xr3:uid="{4FCFD7F5-3372-470F-9640-152F47F9C65C}" name="Kod EAN" dataDxfId="2294" totalsRowDxfId="2293"/>
    <tableColumn id="12" xr3:uid="{3EBC4F01-5328-464A-A20B-579F6CEC6B59}" name="Nazwa handlowa, dawka, postać , ilość w opakowaniu" dataDxfId="2292" totalsRowDxfId="2291"/>
  </tableColumns>
  <tableStyleInfo name="TableStyleMedium2" showFirstColumn="0" showLastColumn="0" showRowStripes="1" showColumnStripes="0"/>
</table>
</file>

<file path=xl/tables/table2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6" xr:uid="{69293207-83F5-45F9-8164-B90949D2FB8B}" name="Tabela25" displayName="Tabela25" ref="A8:L39" totalsRowCount="1" headerRowDxfId="2290" dataDxfId="2288" headerRowBorderDxfId="2289" tableBorderDxfId="2287" totalsRowBorderDxfId="2286">
  <autoFilter ref="A8:L38" xr:uid="{130899A0-5238-436C-8610-1D3DDD213376}"/>
  <sortState ref="A9:L13">
    <sortCondition ref="B8:B13"/>
  </sortState>
  <tableColumns count="12">
    <tableColumn id="1" xr3:uid="{D363FC15-5BA5-4CDA-B962-4B7D1CE203C1}" name="L.p." totalsRowLabel="Suma" dataDxfId="2285" totalsRowDxfId="2284" totalsRowCellStyle="Normalny 2"/>
    <tableColumn id="2" xr3:uid="{4EADE253-E676-4B57-9934-AE18E5D5A359}" name="Nazwa, postać, dawka" dataDxfId="2283" totalsRowDxfId="2282" totalsRowCellStyle="Normalny 2"/>
    <tableColumn id="3" xr3:uid="{107EB030-75A9-4910-A5C9-A6184DA02DDB}" name="j.m." dataDxfId="2281" totalsRowDxfId="2280" totalsRowCellStyle="Normalny 2"/>
    <tableColumn id="4" xr3:uid="{D5DAF199-EE04-4848-9524-53E7AE30DE60}" name="Ilość" dataDxfId="2279" totalsRowDxfId="2278" totalsRowCellStyle="Normalny 2"/>
    <tableColumn id="5" xr3:uid="{4590F3D4-F433-470B-B772-0914EE73AEFF}" name="C.j. netto" dataDxfId="2277" totalsRowDxfId="2276" totalsRowCellStyle="Normalny 2"/>
    <tableColumn id="6" xr3:uid="{0CE42E35-EBD0-4F3B-88FA-3DA734CD7071}" name="Wartość netto" totalsRowFunction="sum" dataDxfId="2275" totalsRowDxfId="2274" totalsRowCellStyle="Normalny 2">
      <calculatedColumnFormula>Tabela25[[#This Row],[Ilość]]*Tabela25[[#This Row],[C.j. netto]]</calculatedColumnFormula>
    </tableColumn>
    <tableColumn id="7" xr3:uid="{2D92A5F0-B942-42A4-A80E-E4F3D54D8684}" name="Stawka podatku VAT" dataDxfId="2273" totalsRowDxfId="2272" totalsRowCellStyle="Normalny 2"/>
    <tableColumn id="8" xr3:uid="{60AEF131-D8B2-4FD3-B2FE-C7F9000C62DE}" name="C.j. brutto" dataDxfId="2271" totalsRowDxfId="2270" totalsRowCellStyle="Normalny 2"/>
    <tableColumn id="9" xr3:uid="{29D732EC-4797-49B8-91B3-1AA58BCB8456}" name="Wartość brutto" dataDxfId="2269" totalsRowDxfId="2268" totalsRowCellStyle="Normalny 2"/>
    <tableColumn id="10" xr3:uid="{1F18ECA2-D646-430F-85A9-0ABA41771998}" name="Producent " dataDxfId="2267" totalsRowDxfId="2266" totalsRowCellStyle="Normalny 2"/>
    <tableColumn id="11" xr3:uid="{96D1915E-2BFC-46E6-B78E-C029BDF61EBA}" name="Kod EAN" dataDxfId="2265" totalsRowDxfId="2264" totalsRowCellStyle="Normalny 2"/>
    <tableColumn id="12" xr3:uid="{96C57FC6-DA4B-4706-BB5F-813508618B46}" name="Nazwa handlowa, dawka, postać , ilość w opakowaniu" dataDxfId="2263" totalsRowDxfId="2262" totalsRowCellStyle="Normalny 2"/>
  </tableColumns>
  <tableStyleInfo name="TableStyleMedium2" showFirstColumn="0" showLastColumn="0" showRowStripes="1" showColumnStripes="0"/>
</table>
</file>

<file path=xl/tables/table2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7" xr:uid="{B9C91F96-0B51-43DA-BCCE-667C8C97448A}" name="Tabela26" displayName="Tabela26" ref="A8:L10" totalsRowCount="1" headerRowDxfId="2261" dataDxfId="2259" headerRowBorderDxfId="2260" tableBorderDxfId="2258" totalsRowBorderDxfId="2257">
  <autoFilter ref="A8:L9" xr:uid="{130899A0-5238-436C-8610-1D3DDD213376}"/>
  <tableColumns count="12">
    <tableColumn id="1" xr3:uid="{BE8A7A21-170B-41B7-96C9-8D6B8BD3D385}" name="L.p." totalsRowLabel="Suma" dataDxfId="2256" totalsRowDxfId="2255"/>
    <tableColumn id="2" xr3:uid="{EE8726AD-1E61-4EDD-9A89-1E8ED4394D81}" name="Nazwa, postać, dawka" dataDxfId="2254" totalsRowDxfId="2253"/>
    <tableColumn id="3" xr3:uid="{34491F6D-CACE-49E1-8AF3-1068569034A2}" name="j.m." dataDxfId="2252" totalsRowDxfId="2251"/>
    <tableColumn id="4" xr3:uid="{63F60870-D950-4A63-8DD3-943BD3166810}" name="Ilość" dataDxfId="2250" totalsRowDxfId="2249"/>
    <tableColumn id="5" xr3:uid="{7F49D9A1-3A32-4671-A8D0-2C77780DC865}" name="C.j. netto" dataDxfId="2248" totalsRowDxfId="2247"/>
    <tableColumn id="6" xr3:uid="{AE316C8C-0C5B-4750-8F88-5F88FE6A0C69}" name="Wartość netto" totalsRowFunction="sum" dataDxfId="2246" totalsRowDxfId="2245">
      <calculatedColumnFormula>Tabela26[[#This Row],[Ilość]]*Tabela26[[#This Row],[C.j. netto]]</calculatedColumnFormula>
    </tableColumn>
    <tableColumn id="7" xr3:uid="{5A802019-4491-4247-BF3D-CC11D9BDBFE3}" name="Stawka podatku VAT" dataDxfId="2244" totalsRowDxfId="2243"/>
    <tableColumn id="8" xr3:uid="{C907E95B-164E-45FB-B4FA-7EF5B472536F}" name="C.j. brutto" dataDxfId="2242" totalsRowDxfId="2241"/>
    <tableColumn id="9" xr3:uid="{96B5A3F9-67E4-485F-AF13-AB219CE4F135}" name="Wartość brutto" dataDxfId="2240" totalsRowDxfId="2239"/>
    <tableColumn id="10" xr3:uid="{1E61CB34-9B5A-4780-A1F5-8A4950F4D25A}" name="Producent " dataDxfId="2238" totalsRowDxfId="2237"/>
    <tableColumn id="11" xr3:uid="{E823863C-02A9-4936-B9FA-2AAB308C70FC}" name="Kod EAN" dataDxfId="2236" totalsRowDxfId="2235"/>
    <tableColumn id="12" xr3:uid="{B9B98828-F420-4626-A90A-84A00A2FF4D0}" name="Nazwa handlowa, dawka, postać , ilość w opakowaniu" dataDxfId="2234" totalsRowDxfId="2233"/>
  </tableColumns>
  <tableStyleInfo name="TableStyleMedium2" showFirstColumn="0" showLastColumn="0" showRowStripes="1" showColumnStripes="0"/>
</table>
</file>

<file path=xl/tables/table2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8" xr:uid="{1916190B-26FC-4B23-A5AD-76B65E3233D0}" name="Tabela27" displayName="Tabela27" ref="A8:L10" totalsRowCount="1" headerRowDxfId="2232" dataDxfId="2230" headerRowBorderDxfId="2231" tableBorderDxfId="2229" totalsRowBorderDxfId="2228">
  <autoFilter ref="A8:L9" xr:uid="{130899A0-5238-436C-8610-1D3DDD213376}"/>
  <tableColumns count="12">
    <tableColumn id="1" xr3:uid="{1755FD14-3043-4E4F-9BDC-99F3DF6D1AF3}" name="L.p." totalsRowLabel="Suma" dataDxfId="2227" totalsRowDxfId="2226"/>
    <tableColumn id="2" xr3:uid="{96C1AF55-D415-4ABF-901F-14FA27290DD7}" name="Nazwa, postać, dawka" dataDxfId="2225" totalsRowDxfId="2224"/>
    <tableColumn id="3" xr3:uid="{21CE5252-FC93-4202-8B96-C172125BEF5B}" name="j.m." dataDxfId="2223" totalsRowDxfId="2222"/>
    <tableColumn id="4" xr3:uid="{75F2C8B7-9FC9-4BC4-86D8-229E65A3B3BD}" name="Ilość" dataDxfId="2221" totalsRowDxfId="2220"/>
    <tableColumn id="5" xr3:uid="{8FCCEBF4-E319-4277-8FEB-22B29AEC6A89}" name="C.j. netto" dataDxfId="2219" totalsRowDxfId="2218"/>
    <tableColumn id="6" xr3:uid="{55FC5B5C-305D-4E64-BD54-F3E1EBF754FF}" name="Wartość netto" totalsRowFunction="sum" dataDxfId="2217" totalsRowDxfId="2216">
      <calculatedColumnFormula>Tabela27[[#This Row],[Ilość]]*Tabela27[[#This Row],[C.j. netto]]</calculatedColumnFormula>
    </tableColumn>
    <tableColumn id="7" xr3:uid="{D4E8D21C-00DA-4FEB-8480-410F19126B16}" name="Stawka podatku VAT" dataDxfId="2215" totalsRowDxfId="2214"/>
    <tableColumn id="8" xr3:uid="{6F9714C7-AFC4-40F3-A3BF-ED207A6C066F}" name="C.j. brutto" dataDxfId="2213" totalsRowDxfId="2212"/>
    <tableColumn id="9" xr3:uid="{A624E22A-A80F-4C58-ABB5-207CB113E6A7}" name="Wartość brutto" dataDxfId="2211" totalsRowDxfId="2210"/>
    <tableColumn id="10" xr3:uid="{06EC7F08-CF3E-4C63-BB04-A1D062F63DC6}" name="Producent " dataDxfId="2209" totalsRowDxfId="2208"/>
    <tableColumn id="11" xr3:uid="{2E349F61-8119-4F9F-AB64-7C67D7C54D60}" name="Kod EAN" dataDxfId="2207" totalsRowDxfId="2206"/>
    <tableColumn id="12" xr3:uid="{8621CC89-B590-469E-8FE8-9A2415CF3CB0}" name="Nazwa handlowa, dawka, postać , ilość w opakowaniu" dataDxfId="2205" totalsRowDxfId="2204"/>
  </tableColumns>
  <tableStyleInfo name="TableStyleMedium2" showFirstColumn="0" showLastColumn="0" showRowStripes="1" showColumnStripes="0"/>
</table>
</file>

<file path=xl/tables/table2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29" xr:uid="{B02AF507-8AB6-4972-A54C-55D28CA62001}" name="Tabela28" displayName="Tabela28" ref="A8:L10" totalsRowCount="1" headerRowDxfId="2203" dataDxfId="2201" headerRowBorderDxfId="2202" tableBorderDxfId="2200" totalsRowBorderDxfId="2199">
  <autoFilter ref="A8:L9" xr:uid="{130899A0-5238-436C-8610-1D3DDD213376}"/>
  <tableColumns count="12">
    <tableColumn id="1" xr3:uid="{751EB127-15FA-4D3B-98FC-738648515DDB}" name="L.p." totalsRowLabel="Suma" dataDxfId="2198" totalsRowDxfId="2197"/>
    <tableColumn id="2" xr3:uid="{89EF4345-751B-4739-A29D-9072F599CF6C}" name="Nazwa, postać, dawka" dataDxfId="2196" totalsRowDxfId="2195"/>
    <tableColumn id="3" xr3:uid="{9CCFAF33-8483-479B-8F82-75E69D2E4F06}" name="j.m." dataDxfId="2194" totalsRowDxfId="2193"/>
    <tableColumn id="4" xr3:uid="{9890636E-97E2-4794-840F-8BB6AA18FC2B}" name="Ilość" dataDxfId="2192" totalsRowDxfId="2191"/>
    <tableColumn id="5" xr3:uid="{941C73C3-0B79-4250-A0F5-4F55D825E322}" name="C.j. netto" dataDxfId="2190" totalsRowDxfId="2189"/>
    <tableColumn id="6" xr3:uid="{8032C279-E036-404C-BD48-DEBF02B3355A}" name="Wartość netto" totalsRowFunction="sum" dataDxfId="2188" totalsRowDxfId="2187">
      <calculatedColumnFormula>Tabela28[[#This Row],[Ilość]]*Tabela28[[#This Row],[C.j. netto]]</calculatedColumnFormula>
    </tableColumn>
    <tableColumn id="7" xr3:uid="{D9BCABE4-0837-4404-9DE4-6D55CCE2EFAB}" name="Stawka podatku VAT" dataDxfId="2186" totalsRowDxfId="2185"/>
    <tableColumn id="8" xr3:uid="{B5502A61-0E77-4729-95D2-2F7CF6D905A4}" name="C.j. brutto" dataDxfId="2184" totalsRowDxfId="2183"/>
    <tableColumn id="9" xr3:uid="{2B30223B-422C-4F9B-B955-CB033AE52378}" name="Wartość brutto" dataDxfId="2182" totalsRowDxfId="2181"/>
    <tableColumn id="10" xr3:uid="{EDA0BC7B-3052-469A-A45E-B8A587162522}" name="Producent " dataDxfId="2180" totalsRowDxfId="2179"/>
    <tableColumn id="11" xr3:uid="{5563C07D-B1A6-4DD7-9330-D2D1BE1043BF}" name="Kod EAN" dataDxfId="2178" totalsRowDxfId="2177"/>
    <tableColumn id="12" xr3:uid="{94B4B64D-19E1-461F-994F-8535E0FEAFDB}" name="Nazwa handlowa, dawka, postać , ilość w opakowaniu" dataDxfId="2176" totalsRowDxfId="2175"/>
  </tableColumns>
  <tableStyleInfo name="TableStyleMedium2" showFirstColumn="0" showLastColumn="0" showRowStripes="1" showColumnStripes="0"/>
</table>
</file>

<file path=xl/tables/table2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0" xr:uid="{80B1829B-B6BC-4E27-BA01-D6E9E61112EC}" name="Tabela29" displayName="Tabela29" ref="A8:L12" totalsRowCount="1" headerRowDxfId="2174" dataDxfId="2172" headerRowBorderDxfId="2173" tableBorderDxfId="2171" totalsRowBorderDxfId="2170">
  <autoFilter ref="A8:L11" xr:uid="{130899A0-5238-436C-8610-1D3DDD213376}"/>
  <tableColumns count="12">
    <tableColumn id="1" xr3:uid="{21B4CC52-8CED-46D1-9EC5-AC3B83D4AAA2}" name="L.p." dataDxfId="2169" totalsRowDxfId="2168"/>
    <tableColumn id="2" xr3:uid="{8B299A20-4EA4-4761-9CAB-B1F13912CC98}" name="Nazwa, postać, dawka" dataDxfId="2167" totalsRowDxfId="2166"/>
    <tableColumn id="3" xr3:uid="{95E79622-A28D-4F57-8B61-83EF244AEAB7}" name="j.m." dataDxfId="2165" totalsRowDxfId="2164"/>
    <tableColumn id="4" xr3:uid="{8E941B0B-155B-4E8D-84EB-26660538EA37}" name="Ilość" dataDxfId="2163" totalsRowDxfId="2162"/>
    <tableColumn id="5" xr3:uid="{4D67A0FB-F0CF-4F84-8234-65CDB9905D29}" name="C.j. netto" dataDxfId="2161" totalsRowDxfId="2160"/>
    <tableColumn id="6" xr3:uid="{31E7AA84-C778-43C7-B798-E109CB754BB7}" name="Wartość netto" totalsRowFunction="sum" dataDxfId="2159" totalsRowDxfId="2158">
      <calculatedColumnFormula>Tabela29[[#This Row],[Ilość]]*Tabela29[[#This Row],[C.j. netto]]</calculatedColumnFormula>
    </tableColumn>
    <tableColumn id="7" xr3:uid="{C69E607D-AF94-41C7-8461-ECF5230A379A}" name="Stawka podatku VAT" dataDxfId="2157" totalsRowDxfId="2156"/>
    <tableColumn id="8" xr3:uid="{B0390FE5-5256-45C6-83F4-AD15F744D892}" name="C.j. brutto" dataDxfId="2155" totalsRowDxfId="2154"/>
    <tableColumn id="9" xr3:uid="{29E96427-F678-41D3-99B7-7F94140ABC80}" name="Wartość brutto" dataDxfId="2153" totalsRowDxfId="2152"/>
    <tableColumn id="10" xr3:uid="{18EBD7A8-87FB-4697-AD78-3F07DFFA73C1}" name="Producent " dataDxfId="2151" totalsRowDxfId="2150"/>
    <tableColumn id="11" xr3:uid="{EF086C5F-528A-4649-9388-E1E9B08A586F}" name="Kod EAN" dataDxfId="2149" totalsRowDxfId="2148"/>
    <tableColumn id="12" xr3:uid="{7B10B7FF-6E31-4DC6-8C26-27A0F8E59BDA}" name="Nazwa handlowa, dawka, postać , ilość w opakowaniu" dataDxfId="2147" totalsRowDxfId="2146"/>
  </tableColumns>
  <tableStyleInfo name="TableStyleMedium2" showFirstColumn="0" showLastColumn="0" showRowStripes="1" showColumnStripes="0"/>
</table>
</file>

<file path=xl/tables/table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" xr:uid="{96FE622E-349F-40CD-AB3F-1A2246114A89}" name="Tabela3" displayName="Tabela3" ref="A8:L11" totalsRowCount="1" headerRowDxfId="2928" dataDxfId="2926" headerRowBorderDxfId="2927" tableBorderDxfId="2925" totalsRowBorderDxfId="2924">
  <autoFilter ref="A8:L10" xr:uid="{130899A0-5238-436C-8610-1D3DDD213376}"/>
  <sortState ref="A9:L10">
    <sortCondition ref="B8:B10"/>
  </sortState>
  <tableColumns count="12">
    <tableColumn id="1" xr3:uid="{73B4D832-0F3C-43D5-A092-30DC0548C4AF}" name="L.p." totalsRowLabel="Suma" dataDxfId="2923" totalsRowDxfId="2922"/>
    <tableColumn id="2" xr3:uid="{2704F453-631E-4149-BE63-69DDBD10F435}" name="Nazwa, postać, dawka" dataDxfId="2921" totalsRowDxfId="2920"/>
    <tableColumn id="3" xr3:uid="{8D33132C-71A3-45E1-8169-5BB92F1FC9EE}" name="j.m." dataDxfId="2919" totalsRowDxfId="2918"/>
    <tableColumn id="4" xr3:uid="{21351270-D002-486C-AF7E-9AB1963F11C8}" name="Ilość" dataDxfId="2917" totalsRowDxfId="2916"/>
    <tableColumn id="5" xr3:uid="{D1CE6E9E-02E3-4D58-A373-E71519C316BE}" name="C.j. netto" dataDxfId="2915" totalsRowDxfId="2914"/>
    <tableColumn id="6" xr3:uid="{E5C13E98-976A-4D8E-8647-4EE40EA554D5}" name="Wartość netto" totalsRowFunction="sum" dataDxfId="2913" totalsRowDxfId="2912">
      <calculatedColumnFormula>Tabela3[[#This Row],[Ilość]]*Tabela3[[#This Row],[C.j. netto]]</calculatedColumnFormula>
    </tableColumn>
    <tableColumn id="7" xr3:uid="{962E2EE9-0A50-41A6-BEAD-58F99C5FE764}" name="Stawka podatku VAT" dataDxfId="2911" totalsRowDxfId="2910"/>
    <tableColumn id="8" xr3:uid="{1A16A6D4-C55E-47BC-8CCE-637BC60BC701}" name="C.j. brutto" dataDxfId="2909" totalsRowDxfId="2908"/>
    <tableColumn id="9" xr3:uid="{6174CD97-F8F6-4664-ADEE-E765897DD7B1}" name="Wartość brutto" dataDxfId="2907" totalsRowDxfId="2906"/>
    <tableColumn id="10" xr3:uid="{D68DF171-F1F2-4CE6-B9D4-0D1705C4A854}" name="Producent " dataDxfId="2905" totalsRowDxfId="2904"/>
    <tableColumn id="11" xr3:uid="{C278A1C9-D207-4634-AF37-53338FB1EFDD}" name="Kod EAN" dataDxfId="2903" totalsRowDxfId="2902"/>
    <tableColumn id="12" xr3:uid="{4377AE30-6204-469D-BDFE-A40F5D016449}" name="Nazwa handlowa, dawka, postać , ilość w opakowaniu" dataDxfId="2901" totalsRowDxfId="2900"/>
  </tableColumns>
  <tableStyleInfo name="TableStyleMedium2" showFirstColumn="0" showLastColumn="0" showRowStripes="1" showColumnStripes="0"/>
</table>
</file>

<file path=xl/tables/table3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1" xr:uid="{6F469B90-3AC7-42F8-909D-4F3110294C42}" name="Tabela30" displayName="Tabela30" ref="A8:L10" totalsRowCount="1" headerRowDxfId="2145" dataDxfId="2143" headerRowBorderDxfId="2144" tableBorderDxfId="2142" totalsRowBorderDxfId="2141">
  <autoFilter ref="A8:L9" xr:uid="{130899A0-5238-436C-8610-1D3DDD213376}"/>
  <tableColumns count="12">
    <tableColumn id="1" xr3:uid="{378AEDE6-DAB2-4147-A7A5-B2895CE63140}" name="L.p." dataDxfId="2140" totalsRowDxfId="2139"/>
    <tableColumn id="2" xr3:uid="{AABB1F69-7F5C-46D2-9122-1FF021FB9E5E}" name="Nazwa, postać, dawka" dataDxfId="2138" totalsRowDxfId="2137"/>
    <tableColumn id="3" xr3:uid="{DB83A208-3D36-4E38-B78F-E84D9CC65C98}" name="j.m." dataDxfId="2136" totalsRowDxfId="2135"/>
    <tableColumn id="4" xr3:uid="{32A63E7B-469B-47F7-B558-1AD7D546CFDB}" name="Ilość" dataDxfId="2134" totalsRowDxfId="2133"/>
    <tableColumn id="5" xr3:uid="{7675DEC1-EB46-41D1-8553-73187D32251D}" name="C.j. netto" dataDxfId="2132" totalsRowDxfId="2131"/>
    <tableColumn id="6" xr3:uid="{7604AA78-97EC-4EEF-9C31-7E9F3A68FCB2}" name="Wartość netto" totalsRowFunction="sum" dataDxfId="2130" totalsRowDxfId="2129">
      <calculatedColumnFormula>Tabela30[[#This Row],[Ilość]]*Tabela30[[#This Row],[C.j. netto]]</calculatedColumnFormula>
    </tableColumn>
    <tableColumn id="7" xr3:uid="{86EEAF71-9CCD-4D61-BB5B-8F8EA6280A0B}" name="Stawka podatku VAT" dataDxfId="2128" totalsRowDxfId="2127"/>
    <tableColumn id="8" xr3:uid="{C14A811E-7B99-4466-B4EE-ACD9A9CDB8FF}" name="C.j. brutto" dataDxfId="2126" totalsRowDxfId="2125"/>
    <tableColumn id="9" xr3:uid="{5AC4CB18-0929-4039-8164-AF3A2BE895DD}" name="Wartość brutto" dataDxfId="2124" totalsRowDxfId="2123"/>
    <tableColumn id="10" xr3:uid="{9B66DB90-1D22-411E-AC6C-0DA3C4F888C3}" name="Producent " dataDxfId="2122" totalsRowDxfId="2121"/>
    <tableColumn id="11" xr3:uid="{AC73B603-6438-41B1-8521-B08087B7D239}" name="Kod EAN" dataDxfId="2120" totalsRowDxfId="2119"/>
    <tableColumn id="12" xr3:uid="{538AFC4A-B343-4F2C-813C-5F2A0C00C79B}" name="Nazwa handlowa, dawka, postać , ilość w opakowaniu" dataDxfId="2118" totalsRowDxfId="2117"/>
  </tableColumns>
  <tableStyleInfo name="TableStyleMedium2" showFirstColumn="0" showLastColumn="0" showRowStripes="1" showColumnStripes="0"/>
</table>
</file>

<file path=xl/tables/table3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2" xr:uid="{04A79F78-BA62-415F-8CC5-BB8FA6AC4DC0}" name="Tabela31" displayName="Tabela31" ref="A8:L13" totalsRowCount="1" headerRowDxfId="2116" dataDxfId="2114" headerRowBorderDxfId="2115" tableBorderDxfId="2113" totalsRowBorderDxfId="2112">
  <autoFilter ref="A8:L12" xr:uid="{130899A0-5238-436C-8610-1D3DDD213376}"/>
  <tableColumns count="12">
    <tableColumn id="1" xr3:uid="{AC69B36C-4D1E-4C4C-B28B-1E352D84959C}" name="L.p." totalsRowLabel="Suma" dataDxfId="2111" totalsRowDxfId="2110"/>
    <tableColumn id="2" xr3:uid="{244E3834-B216-4F01-A009-2F3E28AF5DB7}" name="Nazwa, postać, dawka" dataDxfId="2109" totalsRowDxfId="2108"/>
    <tableColumn id="3" xr3:uid="{B7AFE5FC-FC5D-4EC8-98D3-40DBCBD726C3}" name="j.m." dataDxfId="2107" totalsRowDxfId="2106"/>
    <tableColumn id="4" xr3:uid="{401B20C2-0C58-4C67-88EF-D4692204009D}" name="Ilość" dataDxfId="2105" totalsRowDxfId="2104"/>
    <tableColumn id="5" xr3:uid="{119E5DAE-C99A-4FBA-88B8-7C5CDA29D425}" name="C.j. netto" dataDxfId="2103" totalsRowDxfId="2102"/>
    <tableColumn id="6" xr3:uid="{08E01B93-5B77-4C8C-9DEA-05D6428023D8}" name="Wartość netto" totalsRowFunction="sum" dataDxfId="2101" totalsRowDxfId="2100">
      <calculatedColumnFormula>Tabela31[[#This Row],[Ilość]]*Tabela31[[#This Row],[C.j. netto]]</calculatedColumnFormula>
    </tableColumn>
    <tableColumn id="7" xr3:uid="{BAB24413-17D2-419E-ABA2-F5FECFFB1526}" name="Stawka podatku VAT" dataDxfId="2099" totalsRowDxfId="2098"/>
    <tableColumn id="8" xr3:uid="{49EBE8FF-08E2-4730-82CC-31B0E00299F5}" name="C.j. brutto" dataDxfId="2097" totalsRowDxfId="2096"/>
    <tableColumn id="9" xr3:uid="{5A641B8D-696A-4BF5-AEA0-5838786799F1}" name="Wartość brutto" dataDxfId="2095" totalsRowDxfId="2094"/>
    <tableColumn id="10" xr3:uid="{73C8BBC7-9585-4B1B-B8B3-CBAA66A69086}" name="Producent " dataDxfId="2093" totalsRowDxfId="2092"/>
    <tableColumn id="11" xr3:uid="{882714E1-794A-4E69-9994-A8B0B01FFAE8}" name="Kod EAN" dataDxfId="2091" totalsRowDxfId="2090"/>
    <tableColumn id="12" xr3:uid="{C7A56102-2842-47FE-BD34-C56FD2698865}" name="Nazwa handlowa, dawka, postać , ilość w opakowaniu" dataDxfId="2089" totalsRowDxfId="2088"/>
  </tableColumns>
  <tableStyleInfo name="TableStyleMedium2" showFirstColumn="0" showLastColumn="0" showRowStripes="1" showColumnStripes="0"/>
</table>
</file>

<file path=xl/tables/table3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3" xr:uid="{2FEEF4B4-A3F3-4699-9DCC-B110422E7D36}" name="Tabela32" displayName="Tabela32" ref="A8:L13" totalsRowCount="1" headerRowDxfId="2087" dataDxfId="2085" headerRowBorderDxfId="2086" tableBorderDxfId="2084" totalsRowBorderDxfId="2083">
  <autoFilter ref="A8:L12" xr:uid="{130899A0-5238-436C-8610-1D3DDD213376}"/>
  <tableColumns count="12">
    <tableColumn id="1" xr3:uid="{6633AE9E-61B8-486A-8847-6205CAF61219}" name="L.p." totalsRowLabel="Suma" dataDxfId="2082" totalsRowDxfId="2081"/>
    <tableColumn id="2" xr3:uid="{F9ACD344-5E07-468E-BEE0-9225546505FC}" name="Nazwa, postać, dawka" dataDxfId="2080" totalsRowDxfId="2079"/>
    <tableColumn id="3" xr3:uid="{F134D57F-6021-4CA5-9857-8232E643F41F}" name="j.m." dataDxfId="2078" totalsRowDxfId="2077"/>
    <tableColumn id="4" xr3:uid="{BA8E5DCF-2856-42A5-AB89-9AC0A5E3B071}" name="Ilość" dataDxfId="2076" totalsRowDxfId="2075"/>
    <tableColumn id="5" xr3:uid="{449E3033-1E1A-4EA4-A237-3304D5AA8521}" name="C.j. netto" dataDxfId="2074" totalsRowDxfId="2073"/>
    <tableColumn id="6" xr3:uid="{FB1DC682-D92B-4116-91BB-9CECD9CCAFDB}" name="Wartość netto" totalsRowFunction="sum" dataDxfId="2072" totalsRowDxfId="2071">
      <calculatedColumnFormula>Tabela32[[#This Row],[Ilość]]*Tabela32[[#This Row],[C.j. netto]]</calculatedColumnFormula>
    </tableColumn>
    <tableColumn id="7" xr3:uid="{686C2464-6C44-40D7-8B1A-E748B2A57A0A}" name="Stawka podatku VAT" dataDxfId="2070" totalsRowDxfId="2069"/>
    <tableColumn id="8" xr3:uid="{70652962-9B12-4006-805D-85DF6CF62D1E}" name="C.j. brutto" dataDxfId="2068" totalsRowDxfId="2067"/>
    <tableColumn id="9" xr3:uid="{7D54B445-BFE4-4075-BAC4-F27806132787}" name="Wartość brutto" dataDxfId="2066" totalsRowDxfId="2065"/>
    <tableColumn id="10" xr3:uid="{99CAACAD-2AB7-4786-9117-712F6038E4B8}" name="Producent " dataDxfId="2064" totalsRowDxfId="2063"/>
    <tableColumn id="11" xr3:uid="{E121AA07-0E86-4E32-AC36-9C256F699108}" name="Kod EAN" dataDxfId="2062" totalsRowDxfId="2061"/>
    <tableColumn id="12" xr3:uid="{CCE28519-298A-43DC-83BC-FC97AE444BDD}" name="Nazwa handlowa, dawka, postać , ilość w opakowaniu" dataDxfId="2060" totalsRowDxfId="2059"/>
  </tableColumns>
  <tableStyleInfo name="TableStyleMedium2" showFirstColumn="0" showLastColumn="0" showRowStripes="1" showColumnStripes="0"/>
</table>
</file>

<file path=xl/tables/table3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4" xr:uid="{4222A471-81F6-4B1E-87F2-C4F673E7FBB8}" name="Tabela33" displayName="Tabela33" ref="A8:L10" totalsRowCount="1" headerRowDxfId="2058" dataDxfId="2056" headerRowBorderDxfId="2057" tableBorderDxfId="2055" totalsRowBorderDxfId="2054">
  <autoFilter ref="A8:L9" xr:uid="{130899A0-5238-436C-8610-1D3DDD213376}"/>
  <tableColumns count="12">
    <tableColumn id="1" xr3:uid="{CC5D173B-CD97-41A8-AE9F-2D9915F60C94}" name="L.p." dataDxfId="2053" totalsRowDxfId="2052"/>
    <tableColumn id="2" xr3:uid="{F7EE165C-B34F-4801-806C-86425F90DA6D}" name="Nazwa, postać, dawka" dataDxfId="2051" totalsRowDxfId="2050"/>
    <tableColumn id="3" xr3:uid="{C5BEFAEC-88BF-4C32-9B0C-60B09FC83D7E}" name="j.m." dataDxfId="2049" totalsRowDxfId="2048"/>
    <tableColumn id="4" xr3:uid="{3EF1144E-F982-4289-AD55-88ABC52F662E}" name="Ilość" dataDxfId="2047" totalsRowDxfId="2046"/>
    <tableColumn id="5" xr3:uid="{B092A650-F875-47D1-951A-DF8CA217D0E6}" name="C.j. netto" dataDxfId="2045" totalsRowDxfId="2044"/>
    <tableColumn id="6" xr3:uid="{ACCB1E8B-D96B-4E4D-B914-07B71CD86CB8}" name="Wartość netto" totalsRowFunction="sum" dataDxfId="2043" totalsRowDxfId="2042">
      <calculatedColumnFormula>Tabela33[[#This Row],[Ilość]]*Tabela33[[#This Row],[C.j. netto]]</calculatedColumnFormula>
    </tableColumn>
    <tableColumn id="7" xr3:uid="{8B77824B-7BEE-4754-9B33-868CDBD8CD85}" name="Stawka podatku VAT" dataDxfId="2041" totalsRowDxfId="2040"/>
    <tableColumn id="8" xr3:uid="{47C993F3-6085-4168-8CE0-8A02B62CAC9E}" name="C.j. brutto" dataDxfId="2039" totalsRowDxfId="2038"/>
    <tableColumn id="9" xr3:uid="{6190668F-BA58-413D-B2B6-80F51C209EDC}" name="Wartość brutto" dataDxfId="2037" totalsRowDxfId="2036"/>
    <tableColumn id="10" xr3:uid="{79EEE3B2-8858-4B09-86EB-0FFE00EBCDF3}" name="Producent " dataDxfId="2035" totalsRowDxfId="2034"/>
    <tableColumn id="11" xr3:uid="{645B7131-3054-40ED-AFB0-EC7BA874D924}" name="Kod EAN" dataDxfId="2033" totalsRowDxfId="2032"/>
    <tableColumn id="12" xr3:uid="{510201B5-FF4D-4643-B6AD-FD838B86679C}" name="Nazwa handlowa, dawka, postać , ilość w opakowaniu" dataDxfId="2031" totalsRowDxfId="2030"/>
  </tableColumns>
  <tableStyleInfo name="TableStyleMedium2" showFirstColumn="0" showLastColumn="0" showRowStripes="1" showColumnStripes="0"/>
</table>
</file>

<file path=xl/tables/table3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5" xr:uid="{3583A0B0-4475-4582-902E-41D86A98593B}" name="Tabela34" displayName="Tabela34" ref="A8:L10" totalsRowCount="1" headerRowDxfId="2029" dataDxfId="2027" headerRowBorderDxfId="2028" tableBorderDxfId="2026" totalsRowBorderDxfId="2025">
  <autoFilter ref="A8:L9" xr:uid="{130899A0-5238-436C-8610-1D3DDD213376}"/>
  <tableColumns count="12">
    <tableColumn id="1" xr3:uid="{436ED7D1-00B5-4C87-BD91-220B560D7FC7}" name="L.p." dataDxfId="2024" totalsRowDxfId="2023"/>
    <tableColumn id="2" xr3:uid="{6C943B7E-8074-4162-A0ED-1E89322C888A}" name="Nazwa, postać, dawka" dataDxfId="2022" totalsRowDxfId="2021"/>
    <tableColumn id="3" xr3:uid="{F08AED0A-0914-42AD-978C-2BE9DC6B8D74}" name="j.m." dataDxfId="2020" totalsRowDxfId="2019"/>
    <tableColumn id="4" xr3:uid="{9C6D7E7D-8079-436A-BD3C-3905492322BD}" name="Ilość" dataDxfId="2018" totalsRowDxfId="2017"/>
    <tableColumn id="5" xr3:uid="{0C6F6D8D-782B-4D15-99E8-19B08EA845E7}" name="C.j. netto" dataDxfId="2016" totalsRowDxfId="2015"/>
    <tableColumn id="6" xr3:uid="{0E4A9EEE-8A52-4233-908B-59BBB008785D}" name="Wartość netto" totalsRowFunction="sum" dataDxfId="2014" totalsRowDxfId="2013">
      <calculatedColumnFormula>Tabela34[[#This Row],[Ilość]]*Tabela34[[#This Row],[C.j. netto]]</calculatedColumnFormula>
    </tableColumn>
    <tableColumn id="7" xr3:uid="{870DDF50-9C39-4EB3-90B7-1CE899472B33}" name="Stawka podatku VAT" dataDxfId="2012" totalsRowDxfId="2011"/>
    <tableColumn id="8" xr3:uid="{100E5E01-33DF-49DF-AF4A-0CD45742D0C2}" name="C.j. brutto" dataDxfId="2010" totalsRowDxfId="2009"/>
    <tableColumn id="9" xr3:uid="{3BC5D7AF-4585-4FA4-BC46-DD99FAA03641}" name="Wartość brutto" dataDxfId="2008" totalsRowDxfId="2007"/>
    <tableColumn id="10" xr3:uid="{AE1D949F-F633-4868-91D0-56542A789A27}" name="Producent " dataDxfId="2006" totalsRowDxfId="2005"/>
    <tableColumn id="11" xr3:uid="{A1C06347-AEB4-4D79-BDC7-AE7C7782B3BA}" name="Kod EAN" dataDxfId="2004" totalsRowDxfId="2003"/>
    <tableColumn id="12" xr3:uid="{81AD73EC-5912-4E9D-A899-4D3E694C454F}" name="Nazwa handlowa, dawka, postać , ilość w opakowaniu" dataDxfId="2002" totalsRowDxfId="2001"/>
  </tableColumns>
  <tableStyleInfo name="TableStyleMedium2" showFirstColumn="0" showLastColumn="0" showRowStripes="1" showColumnStripes="0"/>
</table>
</file>

<file path=xl/tables/table3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6" xr:uid="{C3B2411F-6CD7-45DB-9800-F853D494ED2F}" name="Tabela35" displayName="Tabela35" ref="A8:L11" totalsRowCount="1" headerRowDxfId="2000" dataDxfId="1998" headerRowBorderDxfId="1999" tableBorderDxfId="1997" totalsRowBorderDxfId="1996">
  <autoFilter ref="A8:L10" xr:uid="{130899A0-5238-436C-8610-1D3DDD213376}"/>
  <tableColumns count="12">
    <tableColumn id="1" xr3:uid="{11EEC339-5AB3-4872-82C9-C2D0F4FFEFEE}" name="L.p." dataDxfId="1995" totalsRowDxfId="1994"/>
    <tableColumn id="2" xr3:uid="{45029C12-AFE8-4B11-BF27-664356CA439D}" name="Nazwa, postać, dawka" dataDxfId="1993" totalsRowDxfId="1992"/>
    <tableColumn id="3" xr3:uid="{F62976D0-0AF2-46AA-9B23-42EEC8BE8DEA}" name="j.m." dataDxfId="1991" totalsRowDxfId="1990"/>
    <tableColumn id="4" xr3:uid="{688379D7-D08E-4EF6-BA2F-632DF4F5F249}" name="Ilość" dataDxfId="1989" totalsRowDxfId="1988"/>
    <tableColumn id="5" xr3:uid="{BBD73583-52D7-4868-9891-AC6AEFE8BD31}" name="C.j. netto" dataDxfId="1987" totalsRowDxfId="1986"/>
    <tableColumn id="6" xr3:uid="{9D34A5DE-0E09-48F4-B628-EC6ABAE5D9B1}" name="Wartość netto" totalsRowFunction="sum" dataDxfId="1985" totalsRowDxfId="1984">
      <calculatedColumnFormula>Tabela35[[#This Row],[Ilość]]*Tabela35[[#This Row],[C.j. netto]]</calculatedColumnFormula>
    </tableColumn>
    <tableColumn id="7" xr3:uid="{513E6136-EA22-40D0-9681-084A37236E89}" name="Stawka podatku VAT" dataDxfId="1983" totalsRowDxfId="1982"/>
    <tableColumn id="8" xr3:uid="{F7FF805C-7B03-4B38-8020-BC5FE597882A}" name="C.j. brutto" dataDxfId="1981" totalsRowDxfId="1980"/>
    <tableColumn id="9" xr3:uid="{FC8E8A31-FCC3-4350-8043-9F2F02666C9B}" name="Wartość brutto" dataDxfId="1979" totalsRowDxfId="1978"/>
    <tableColumn id="10" xr3:uid="{90873433-E005-4F70-A059-85BF4A910376}" name="Producent " dataDxfId="1977" totalsRowDxfId="1976"/>
    <tableColumn id="11" xr3:uid="{7059A85F-8046-4EA4-92D1-E164FAF390BD}" name="Kod EAN" dataDxfId="1975" totalsRowDxfId="1974"/>
    <tableColumn id="12" xr3:uid="{50E08A32-08DF-4EBF-ABCB-B8DD87F29358}" name="Nazwa handlowa, dawka, postać , ilość w opakowaniu" dataDxfId="1973" totalsRowDxfId="1972"/>
  </tableColumns>
  <tableStyleInfo name="TableStyleMedium2" showFirstColumn="0" showLastColumn="0" showRowStripes="1" showColumnStripes="0"/>
</table>
</file>

<file path=xl/tables/table3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7" xr:uid="{09CF21BD-D76F-44AC-9BEC-C45D0A9B55F7}" name="Tabela36" displayName="Tabela36" ref="A8:L30" totalsRowCount="1" headerRowDxfId="1971" dataDxfId="1969" headerRowBorderDxfId="1970" tableBorderDxfId="1968" totalsRowBorderDxfId="1967">
  <autoFilter ref="A8:L29" xr:uid="{130899A0-5238-436C-8610-1D3DDD213376}"/>
  <sortState ref="A9:L17">
    <sortCondition ref="B8:B17"/>
  </sortState>
  <tableColumns count="12">
    <tableColumn id="1" xr3:uid="{89E39CA2-FE07-4BDE-B7AF-B829606725A8}" name="L.p." totalsRowLabel="Suma" dataDxfId="1966" totalsRowDxfId="1965"/>
    <tableColumn id="2" xr3:uid="{5FB1A2BA-BF37-4A30-A25C-31D9E6F7DE0B}" name="Nazwa, postać, dawka" dataDxfId="1964" totalsRowDxfId="1963"/>
    <tableColumn id="3" xr3:uid="{C1C20BFA-BDD2-4FA0-B556-C027FA5C3A3B}" name="j.m." dataDxfId="1962" totalsRowDxfId="1961"/>
    <tableColumn id="4" xr3:uid="{4E0659FD-31C6-458C-99F0-7D732C258D43}" name="Ilość" dataDxfId="1960" totalsRowDxfId="1959"/>
    <tableColumn id="5" xr3:uid="{1C704B02-A729-4B56-9FAD-801008441E3E}" name="C.j. netto" dataDxfId="1958" totalsRowDxfId="1957"/>
    <tableColumn id="6" xr3:uid="{C3BF2E84-60AB-489E-8677-A2636070DECD}" name="Wartość netto" totalsRowFunction="sum" dataDxfId="1956" totalsRowDxfId="1955">
      <calculatedColumnFormula>Tabela36[[#This Row],[Ilość]]*Tabela36[[#This Row],[C.j. netto]]</calculatedColumnFormula>
    </tableColumn>
    <tableColumn id="7" xr3:uid="{6EB59F5F-7E74-4DCC-91C2-4FE0853DDF0F}" name="Stawka podatku VAT" dataDxfId="1954" totalsRowDxfId="1953"/>
    <tableColumn id="8" xr3:uid="{889CD581-1339-4692-9FA0-B1B72B3218E2}" name="C.j. brutto" dataDxfId="1952" totalsRowDxfId="1951"/>
    <tableColumn id="9" xr3:uid="{2FB1AE8D-A968-4FF0-8F04-2E6BA1AF4839}" name="Wartość brutto" dataDxfId="1950" totalsRowDxfId="1949"/>
    <tableColumn id="10" xr3:uid="{780ACE19-088D-4B09-8415-88246BBD71E1}" name="Producent " dataDxfId="1948" totalsRowDxfId="1947"/>
    <tableColumn id="11" xr3:uid="{49C68C52-47C5-4B32-8E7B-BC4BEB577858}" name="Kod EAN" dataDxfId="1946" totalsRowDxfId="1945"/>
    <tableColumn id="12" xr3:uid="{0E688004-3DCB-4194-B294-6B6F1533EB38}" name="Nazwa handlowa, dawka, postać , ilość w opakowaniu" dataDxfId="1944" totalsRowDxfId="1943"/>
  </tableColumns>
  <tableStyleInfo name="TableStyleMedium2" showFirstColumn="0" showLastColumn="0" showRowStripes="1" showColumnStripes="0"/>
</table>
</file>

<file path=xl/tables/table3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8" xr:uid="{E9C559D7-D25B-4963-8E78-5323895C2F74}" name="Tabela37" displayName="Tabela37" ref="A8:L10" totalsRowCount="1" headerRowDxfId="1942" dataDxfId="1940" headerRowBorderDxfId="1941" tableBorderDxfId="1939" totalsRowBorderDxfId="1938">
  <autoFilter ref="A8:L9" xr:uid="{130899A0-5238-436C-8610-1D3DDD213376}"/>
  <tableColumns count="12">
    <tableColumn id="1" xr3:uid="{E3A2C023-D073-4A99-A428-A059061D1C59}" name="L.p." dataDxfId="1937" totalsRowDxfId="1936"/>
    <tableColumn id="2" xr3:uid="{D3E23757-1CEB-4DD2-800E-5F4268D0DBFF}" name="Nazwa, postać, dawka" dataDxfId="1935" totalsRowDxfId="1934"/>
    <tableColumn id="3" xr3:uid="{493A5E25-B7F9-40EA-848E-3E4DF50E23DB}" name="j.m." dataDxfId="1933" totalsRowDxfId="1932"/>
    <tableColumn id="4" xr3:uid="{03FDADE3-7B31-4FC5-A12A-CC706A463F37}" name="Ilość" dataDxfId="1931" totalsRowDxfId="1930"/>
    <tableColumn id="5" xr3:uid="{3A8BCAA7-118C-4FBA-B615-1D9B457A59F6}" name="C.j. netto" dataDxfId="1929" totalsRowDxfId="1928"/>
    <tableColumn id="6" xr3:uid="{D2F67663-E289-49C4-881E-261897BDBDC7}" name="Wartość netto" totalsRowFunction="sum" dataDxfId="1927" totalsRowDxfId="1926">
      <calculatedColumnFormula>Tabela37[[#This Row],[Ilość]]*Tabela37[[#This Row],[C.j. netto]]</calculatedColumnFormula>
    </tableColumn>
    <tableColumn id="7" xr3:uid="{42C9A789-4D9B-4E7C-9478-8081B5947029}" name="Stawka podatku VAT" dataDxfId="1925" totalsRowDxfId="1924"/>
    <tableColumn id="8" xr3:uid="{77C129D7-C65E-430A-9B09-15B086C60BB1}" name="C.j. brutto" dataDxfId="1923" totalsRowDxfId="1922"/>
    <tableColumn id="9" xr3:uid="{1D718802-CF45-4A9F-8FEA-75AFCFB163EA}" name="Wartość brutto" dataDxfId="1921" totalsRowDxfId="1920"/>
    <tableColumn id="10" xr3:uid="{D0F52E5A-BF86-4918-A758-32621D45F942}" name="Producent " dataDxfId="1919" totalsRowDxfId="1918"/>
    <tableColumn id="11" xr3:uid="{F4C6A15F-DBC9-4277-A338-8D3CACF8DE98}" name="Kod EAN" dataDxfId="1917" totalsRowDxfId="1916"/>
    <tableColumn id="12" xr3:uid="{84035608-542A-465D-8916-9D208268C95A}" name="Nazwa handlowa, dawka, postać , ilość w opakowaniu" dataDxfId="1915" totalsRowDxfId="1914"/>
  </tableColumns>
  <tableStyleInfo name="TableStyleMedium2" showFirstColumn="0" showLastColumn="0" showRowStripes="1" showColumnStripes="0"/>
</table>
</file>

<file path=xl/tables/table3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39" xr:uid="{1B4D0631-C58F-47F1-8168-B846BE904BA9}" name="Tabela38" displayName="Tabela38" ref="A8:L13" totalsRowCount="1" headerRowDxfId="1913" dataDxfId="1911" headerRowBorderDxfId="1912" tableBorderDxfId="1910" totalsRowBorderDxfId="1909">
  <autoFilter ref="A8:L12" xr:uid="{130899A0-5238-436C-8610-1D3DDD213376}"/>
  <tableColumns count="12">
    <tableColumn id="1" xr3:uid="{8A9B5D6C-82E2-4456-9A99-0FD803704B36}" name="L.p." totalsRowLabel="Suma" dataDxfId="1908" totalsRowDxfId="1907"/>
    <tableColumn id="2" xr3:uid="{52130EC6-42BC-4914-8781-FB3A66C8C475}" name="Nazwa, postać, dawka" dataDxfId="1906" totalsRowDxfId="1905"/>
    <tableColumn id="3" xr3:uid="{1664A294-9549-45C0-B039-A2CD5C6316FF}" name="j.m." dataDxfId="1904" totalsRowDxfId="1903"/>
    <tableColumn id="4" xr3:uid="{A5754F0E-DD1C-4DB9-87C4-7C6B76ED1DED}" name="Ilość" dataDxfId="1902" totalsRowDxfId="1901"/>
    <tableColumn id="5" xr3:uid="{44A9CA43-3ED8-43B7-A7AC-743EEE40C069}" name="C.j. netto" dataDxfId="1900" totalsRowDxfId="1899"/>
    <tableColumn id="6" xr3:uid="{0BD060E6-DB0C-455A-8132-49A89F47BA02}" name="Wartość netto" totalsRowFunction="sum" dataDxfId="1898" totalsRowDxfId="1897">
      <calculatedColumnFormula>Tabela38[[#This Row],[Ilość]]*Tabela38[[#This Row],[C.j. netto]]</calculatedColumnFormula>
    </tableColumn>
    <tableColumn id="7" xr3:uid="{5E2F7841-7106-4168-9A2F-E3E2FB1C201C}" name="Stawka podatku VAT" dataDxfId="1896" totalsRowDxfId="1895"/>
    <tableColumn id="8" xr3:uid="{19CEAA3D-4F79-4D9E-B0C9-F663B78DFE18}" name="C.j. brutto" dataDxfId="1894" totalsRowDxfId="1893"/>
    <tableColumn id="9" xr3:uid="{EFC00587-A8FF-4165-ABC9-0974D613A8C2}" name="Wartość brutto" dataDxfId="1892" totalsRowDxfId="1891"/>
    <tableColumn id="10" xr3:uid="{3B393672-0511-4A45-89B5-467047B6DE7E}" name="Producent " dataDxfId="1890" totalsRowDxfId="1889"/>
    <tableColumn id="11" xr3:uid="{E3371EEB-0A75-4D8A-9EF5-697D19C6AC5E}" name="Kod EAN" dataDxfId="1888" totalsRowDxfId="1887"/>
    <tableColumn id="12" xr3:uid="{A439F863-A9DA-4194-9ADA-E7DC22093D09}" name="Nazwa handlowa, dawka, postać , ilość w opakowaniu" dataDxfId="1886" totalsRowDxfId="1885"/>
  </tableColumns>
  <tableStyleInfo name="TableStyleMedium2" showFirstColumn="0" showLastColumn="0" showRowStripes="1" showColumnStripes="0"/>
</table>
</file>

<file path=xl/tables/table3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0" xr:uid="{9B590AA8-41E1-4453-B3A6-B7C9837184F7}" name="Tabela39" displayName="Tabela39" ref="A8:L21" totalsRowCount="1" headerRowDxfId="1884" dataDxfId="1882" headerRowBorderDxfId="1883" tableBorderDxfId="1881" totalsRowBorderDxfId="1880">
  <autoFilter ref="A8:L20" xr:uid="{130899A0-5238-436C-8610-1D3DDD213376}"/>
  <sortState ref="A9:L16">
    <sortCondition ref="B8:B16"/>
  </sortState>
  <tableColumns count="12">
    <tableColumn id="1" xr3:uid="{2FFD9C5D-902F-4CA4-A8F1-AE645E0C7139}" name="L.p." totalsRowLabel="Suma" dataDxfId="1879" totalsRowDxfId="1878" totalsRowCellStyle="Normalny 2"/>
    <tableColumn id="2" xr3:uid="{12177B2A-620A-4CA4-9623-DD06A812E1C6}" name="Nazwa, postać, dawka" dataDxfId="1877" totalsRowDxfId="1876" totalsRowCellStyle="Normalny 2"/>
    <tableColumn id="3" xr3:uid="{2653DA0C-8B4D-4A0C-A1D6-EDE5C28EC457}" name="j.m." dataDxfId="1875" totalsRowDxfId="1874" totalsRowCellStyle="Normalny 2"/>
    <tableColumn id="4" xr3:uid="{43AF4646-2E80-4B50-ACB6-95E464FA933F}" name="Ilość" dataDxfId="1873" totalsRowDxfId="1872" totalsRowCellStyle="Normalny 2"/>
    <tableColumn id="5" xr3:uid="{3785266D-519A-40F4-9DF2-1B6050F1AE2D}" name="C.j. netto" dataDxfId="1871" totalsRowDxfId="1870" totalsRowCellStyle="Normalny 2"/>
    <tableColumn id="6" xr3:uid="{480BFF25-57D6-4CE6-8302-837129F477A3}" name="Wartość netto" totalsRowFunction="sum" dataDxfId="1869" totalsRowDxfId="1868" totalsRowCellStyle="Normalny 2">
      <calculatedColumnFormula>Tabela39[[#This Row],[Ilość]]*Tabela39[[#This Row],[C.j. netto]]</calculatedColumnFormula>
    </tableColumn>
    <tableColumn id="7" xr3:uid="{ACD2E794-9A9F-4A42-A5B7-C7135B72B1F9}" name="Stawka podatku VAT" dataDxfId="1867" totalsRowDxfId="1866" totalsRowCellStyle="Normalny 2"/>
    <tableColumn id="8" xr3:uid="{215570B1-3206-49B5-8ED9-9F718F558DDC}" name="C.j. brutto" dataDxfId="1865" totalsRowDxfId="1864" totalsRowCellStyle="Normalny 2"/>
    <tableColumn id="9" xr3:uid="{67E3E9EE-1351-4E0C-9B2F-FE7BCF40E5FD}" name="Wartość brutto" dataDxfId="1863" totalsRowDxfId="1862" totalsRowCellStyle="Normalny 2"/>
    <tableColumn id="10" xr3:uid="{61236DBA-2B86-4B8A-ACE4-E26CE89DBD01}" name="Producent " dataDxfId="1861" totalsRowDxfId="1860" totalsRowCellStyle="Normalny 2"/>
    <tableColumn id="11" xr3:uid="{963F198F-ED81-431F-B4C4-525E7A383A07}" name="Kod EAN" dataDxfId="1859" totalsRowDxfId="1858" totalsRowCellStyle="Normalny 2"/>
    <tableColumn id="12" xr3:uid="{C0ACB822-8A08-47DE-8224-A243A5317B5F}" name="Nazwa handlowa, dawka, postać , ilość w opakowaniu" dataDxfId="1857" totalsRowDxfId="1856" totalsRowCellStyle="Normalny 2"/>
  </tableColumns>
  <tableStyleInfo name="TableStyleMedium2" showFirstColumn="0" showLastColumn="0" showRowStripes="1" showColumnStripes="0"/>
</table>
</file>

<file path=xl/tables/table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" xr:uid="{79DC840F-FD94-469D-8EA9-D741D9F89EE6}" name="Tabela4" displayName="Tabela4" ref="A8:L10" totalsRowCount="1" headerRowDxfId="2899" dataDxfId="2897" headerRowBorderDxfId="2898" tableBorderDxfId="2896" totalsRowBorderDxfId="2895">
  <autoFilter ref="A8:L9" xr:uid="{130899A0-5238-436C-8610-1D3DDD213376}"/>
  <sortState ref="A9:L9">
    <sortCondition ref="B8:B9"/>
  </sortState>
  <tableColumns count="12">
    <tableColumn id="1" xr3:uid="{AE12C71F-21DB-43CB-8D2F-F4A8A777087B}" name="L.p." totalsRowLabel="Suma" dataDxfId="2894" totalsRowDxfId="2893"/>
    <tableColumn id="2" xr3:uid="{EB9E341A-CEA5-49F9-B1CE-5B45D2A8201B}" name="Nazwa, postać, dawka" dataDxfId="2892" totalsRowDxfId="2891"/>
    <tableColumn id="3" xr3:uid="{D336C6E7-7B22-4C14-B335-70FDADB44C0E}" name="j.m." dataDxfId="2890" totalsRowDxfId="2889"/>
    <tableColumn id="4" xr3:uid="{8754E759-0109-4F33-86D8-8B42D416CE0F}" name="Ilość" dataDxfId="2888" totalsRowDxfId="2887"/>
    <tableColumn id="5" xr3:uid="{D7BE2FB5-989E-4AC0-BF27-5A3B47D0E8E9}" name="C.j. netto" dataDxfId="2886" totalsRowDxfId="2885"/>
    <tableColumn id="6" xr3:uid="{1288D367-C048-448B-A59C-122A2D21C103}" name="Wartość netto" totalsRowFunction="sum" dataDxfId="2884" totalsRowDxfId="2883">
      <calculatedColumnFormula>Tabela4[[#This Row],[Ilość]]*Tabela4[[#This Row],[C.j. netto]]</calculatedColumnFormula>
    </tableColumn>
    <tableColumn id="7" xr3:uid="{389A61ED-237D-4FD2-B8C1-56B585EC692A}" name="Stawka podatku VAT" dataDxfId="2882" totalsRowDxfId="2881"/>
    <tableColumn id="8" xr3:uid="{3E453A92-258E-43AE-B8CA-966B8DB71CCD}" name="C.j. brutto" dataDxfId="2880" totalsRowDxfId="2879"/>
    <tableColumn id="9" xr3:uid="{D2D5DCEA-5038-4D7F-B7BC-272A9FF5FF64}" name="Wartość brutto" dataDxfId="2878" totalsRowDxfId="2877"/>
    <tableColumn id="10" xr3:uid="{7DC78E4E-4A14-42DF-B779-15495DD2022F}" name="Producent " dataDxfId="2876" totalsRowDxfId="2875"/>
    <tableColumn id="11" xr3:uid="{54762C71-8FFA-4867-AA76-4D18CE4FFFD4}" name="Kod EAN" dataDxfId="2874" totalsRowDxfId="2873"/>
    <tableColumn id="12" xr3:uid="{B577BB40-52FA-4DDB-84BA-19A13C6AD64D}" name="Nazwa handlowa, dawka, postać , ilość w opakowaniu" dataDxfId="2872" totalsRowDxfId="2871"/>
  </tableColumns>
  <tableStyleInfo name="TableStyleMedium2" showFirstColumn="0" showLastColumn="0" showRowStripes="1" showColumnStripes="0"/>
</table>
</file>

<file path=xl/tables/table4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1" xr:uid="{BD6F6116-6272-42BC-BF76-1E3365711AFE}" name="Tabela40" displayName="Tabela40" ref="A8:L17" totalsRowCount="1" headerRowDxfId="1855" dataDxfId="1853" headerRowBorderDxfId="1854" tableBorderDxfId="1852" totalsRowBorderDxfId="1851">
  <autoFilter ref="A8:L16" xr:uid="{130899A0-5238-436C-8610-1D3DDD213376}"/>
  <sortState ref="A9:L16">
    <sortCondition ref="B8:B16"/>
  </sortState>
  <tableColumns count="12">
    <tableColumn id="1" xr3:uid="{3D9D17E0-B343-44B9-9377-D4B9F85B5954}" name="L.p." totalsRowLabel="Suma" dataDxfId="1850" totalsRowDxfId="1849"/>
    <tableColumn id="2" xr3:uid="{A0F8D3A5-C7BF-4103-B4CE-1CE357A0511F}" name="Nazwa, postać, dawka" dataDxfId="1848" totalsRowDxfId="1847"/>
    <tableColumn id="3" xr3:uid="{2FBAF7F4-ABC2-44AD-A4FD-B7CE4371BEAB}" name="j.m." dataDxfId="1846" totalsRowDxfId="1845"/>
    <tableColumn id="4" xr3:uid="{CC8204FF-5FC9-43AD-944D-B0845760A826}" name="Ilość" dataDxfId="1844" totalsRowDxfId="1843"/>
    <tableColumn id="5" xr3:uid="{8E49687F-B14D-4105-BDC9-3786DFE3BAC2}" name="C.j. netto" dataDxfId="1842" totalsRowDxfId="1841"/>
    <tableColumn id="6" xr3:uid="{3AAFEEA0-7CEA-4324-9BAC-DA8FBC74F0BC}" name="Wartość netto" totalsRowFunction="sum" dataDxfId="1840" totalsRowDxfId="1839">
      <calculatedColumnFormula>Tabela40[[#This Row],[Ilość]]*Tabela40[[#This Row],[C.j. netto]]</calculatedColumnFormula>
    </tableColumn>
    <tableColumn id="7" xr3:uid="{82355370-DACE-4169-9B34-FD39780BC119}" name="Stawka podatku VAT" dataDxfId="1838" totalsRowDxfId="1837"/>
    <tableColumn id="8" xr3:uid="{05E45AE5-8AA0-495F-9BF2-0B41B645537F}" name="C.j. brutto" dataDxfId="1836" totalsRowDxfId="1835"/>
    <tableColumn id="9" xr3:uid="{50564E7C-B8C1-45D2-B071-90CEDA4067F2}" name="Wartość brutto" dataDxfId="1834" totalsRowDxfId="1833"/>
    <tableColumn id="10" xr3:uid="{CA38644F-9BED-479E-86BC-791D89526DBB}" name="Producent " dataDxfId="1832" totalsRowDxfId="1831"/>
    <tableColumn id="11" xr3:uid="{BF02EBA7-0E39-460C-9486-9BB4B39EBC30}" name="Kod EAN" dataDxfId="1830" totalsRowDxfId="1829"/>
    <tableColumn id="12" xr3:uid="{EF0376EA-3F2B-443F-9B70-CA2A32CEEC7D}" name="Nazwa handlowa, dawka, postać , ilość w opakowaniu" dataDxfId="1828" totalsRowDxfId="1827"/>
  </tableColumns>
  <tableStyleInfo name="TableStyleMedium2" showFirstColumn="0" showLastColumn="0" showRowStripes="1" showColumnStripes="0"/>
</table>
</file>

<file path=xl/tables/table4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2" xr:uid="{F643EF3C-2697-4943-992F-713DF5D5CAF5}" name="Tabela41" displayName="Tabela41" ref="A8:L11" totalsRowCount="1" headerRowDxfId="1826" dataDxfId="1824" headerRowBorderDxfId="1825" tableBorderDxfId="1823" totalsRowBorderDxfId="1822">
  <autoFilter ref="A8:L10" xr:uid="{130899A0-5238-436C-8610-1D3DDD213376}"/>
  <tableColumns count="12">
    <tableColumn id="1" xr3:uid="{B86C7EB3-30A6-4685-922F-174D806D359A}" name="L.p." totalsRowLabel="Suma" dataDxfId="1821" totalsRowDxfId="1820" totalsRowCellStyle="Normalny 2"/>
    <tableColumn id="2" xr3:uid="{56DB4887-B979-49E0-B580-0615C904395F}" name="Nazwa, postać, dawka" dataDxfId="1819" totalsRowDxfId="1818" totalsRowCellStyle="Normalny 2"/>
    <tableColumn id="3" xr3:uid="{E0D6EFF0-905A-4743-89A8-9AA85F12B0D4}" name="j.m." dataDxfId="1817" totalsRowDxfId="1816" totalsRowCellStyle="Normalny 2"/>
    <tableColumn id="4" xr3:uid="{66A65499-9935-4CE0-939F-93684478CA89}" name="Ilość" dataDxfId="1815" totalsRowDxfId="1814" totalsRowCellStyle="Normalny 2"/>
    <tableColumn id="5" xr3:uid="{F38629F2-2A08-4222-9414-8E22D84C355F}" name="C.j. netto" dataDxfId="1813" totalsRowDxfId="1812" totalsRowCellStyle="Normalny 2"/>
    <tableColumn id="6" xr3:uid="{A90CAF63-6386-4323-AB31-E2F7216EEF8A}" name="Wartość netto" totalsRowFunction="sum" dataDxfId="1811" totalsRowDxfId="1810" totalsRowCellStyle="Normalny 2">
      <calculatedColumnFormula>Tabela41[[#This Row],[Ilość]]*Tabela41[[#This Row],[C.j. netto]]</calculatedColumnFormula>
    </tableColumn>
    <tableColumn id="7" xr3:uid="{B23CDB9A-5E1A-4B78-A879-E58F337EFCF8}" name="Stawka podatku VAT" dataDxfId="1809" totalsRowDxfId="1808" totalsRowCellStyle="Normalny 2"/>
    <tableColumn id="8" xr3:uid="{5BC8F326-C8CB-41EA-A535-E2EBECF8BA8A}" name="C.j. brutto" dataDxfId="1807" totalsRowDxfId="1806" totalsRowCellStyle="Normalny 2"/>
    <tableColumn id="9" xr3:uid="{25A0A0AE-A66A-417E-AC95-E86754403CD4}" name="Wartość brutto" dataDxfId="1805" totalsRowDxfId="1804" totalsRowCellStyle="Normalny 2"/>
    <tableColumn id="10" xr3:uid="{2988A18E-8F74-4706-ABD5-8E7E2D63B673}" name="Producent " dataDxfId="1803" totalsRowDxfId="1802" totalsRowCellStyle="Normalny 2"/>
    <tableColumn id="11" xr3:uid="{74CC5505-B3BA-4AFB-B995-D56A01A04B0D}" name="Kod EAN" dataDxfId="1801" totalsRowDxfId="1800" totalsRowCellStyle="Normalny 2"/>
    <tableColumn id="12" xr3:uid="{A84AC8EF-7030-4510-9001-49C88CE20389}" name="Nazwa handlowa, dawka, postać , ilość w opakowaniu" dataDxfId="1799" totalsRowDxfId="1798" totalsRowCellStyle="Normalny 2"/>
  </tableColumns>
  <tableStyleInfo name="TableStyleMedium2" showFirstColumn="0" showLastColumn="0" showRowStripes="1" showColumnStripes="0"/>
</table>
</file>

<file path=xl/tables/table4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3" xr:uid="{1AF058D9-0A36-4832-9F0C-8598C30CDD06}" name="Tabela42" displayName="Tabela42" ref="A8:L11" totalsRowCount="1" headerRowDxfId="1797" dataDxfId="1795" headerRowBorderDxfId="1796" tableBorderDxfId="1794" totalsRowBorderDxfId="1793">
  <autoFilter ref="A8:L10" xr:uid="{130899A0-5238-436C-8610-1D3DDD213376}"/>
  <tableColumns count="12">
    <tableColumn id="1" xr3:uid="{770D5751-2DEB-47DA-BC10-EEFFD8309058}" name="L.p." totalsRowLabel="Suma" dataDxfId="1792" totalsRowDxfId="1791"/>
    <tableColumn id="2" xr3:uid="{8E3AA825-B46A-4279-BE7F-575DC6614B61}" name="Nazwa, postać, dawka" dataDxfId="1790" totalsRowDxfId="1789"/>
    <tableColumn id="3" xr3:uid="{DAE042C0-4326-4F00-8270-A75960796236}" name="j.m." dataDxfId="1788" totalsRowDxfId="1787"/>
    <tableColumn id="4" xr3:uid="{E5166C36-EF5D-4E07-BDF5-A7859D8FCD41}" name="Ilość" dataDxfId="1786" totalsRowDxfId="1785"/>
    <tableColumn id="5" xr3:uid="{6CF7DD95-6BAF-4292-848F-7660F0398527}" name="C.j. netto" dataDxfId="1784" totalsRowDxfId="1783"/>
    <tableColumn id="6" xr3:uid="{A1ABF973-C94C-447B-ADF4-9A0E7A911F2B}" name="Wartość netto" totalsRowFunction="sum" dataDxfId="1782" totalsRowDxfId="1781">
      <calculatedColumnFormula>Tabela42[[#This Row],[Ilość]]*Tabela42[[#This Row],[C.j. netto]]</calculatedColumnFormula>
    </tableColumn>
    <tableColumn id="7" xr3:uid="{2D2FC704-68C4-469F-94E6-BC9E5BBEC8C8}" name="Stawka podatku VAT" dataDxfId="1780" totalsRowDxfId="1779"/>
    <tableColumn id="8" xr3:uid="{F1A7093B-322F-42D9-A6AD-CD066A86FA47}" name="C.j. brutto" dataDxfId="1778" totalsRowDxfId="1777"/>
    <tableColumn id="9" xr3:uid="{9EB71ED9-A8BD-41D9-9818-A1431C5DB8A9}" name="Wartość brutto" dataDxfId="1776" totalsRowDxfId="1775"/>
    <tableColumn id="10" xr3:uid="{DD42822B-DF16-4FD8-8B05-A5A80ED970E5}" name="Producent " dataDxfId="1774" totalsRowDxfId="1773"/>
    <tableColumn id="11" xr3:uid="{EE39C56B-49D7-4270-9C03-B735183D5706}" name="Kod EAN" dataDxfId="1772" totalsRowDxfId="1771"/>
    <tableColumn id="12" xr3:uid="{138DB5EA-5586-4F75-9B68-29FFC365C580}" name="Nazwa handlowa, dawka, postać , ilość w opakowaniu" dataDxfId="1770" totalsRowDxfId="1769"/>
  </tableColumns>
  <tableStyleInfo name="TableStyleMedium2" showFirstColumn="0" showLastColumn="0" showRowStripes="1" showColumnStripes="0"/>
</table>
</file>

<file path=xl/tables/table4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4" xr:uid="{71A8E5E8-6E3D-4E98-A517-4A74B7143718}" name="Tabela43" displayName="Tabela43" ref="A8:L10" totalsRowCount="1" headerRowDxfId="1768" dataDxfId="1766" headerRowBorderDxfId="1767" tableBorderDxfId="1765" totalsRowBorderDxfId="1764">
  <autoFilter ref="A8:L9" xr:uid="{130899A0-5238-436C-8610-1D3DDD213376}"/>
  <tableColumns count="12">
    <tableColumn id="1" xr3:uid="{72B2F800-1264-4A70-94E5-53BA48DE3A55}" name="L.p." dataDxfId="1763" totalsRowDxfId="1762"/>
    <tableColumn id="2" xr3:uid="{40BDE797-6BA2-4925-8C5B-9BE046E51A3B}" name="Nazwa, postać, dawka" dataDxfId="1761" totalsRowDxfId="1760"/>
    <tableColumn id="3" xr3:uid="{6734CAB5-130C-4043-8B9D-718614C90AF7}" name="j.m." dataDxfId="1759" totalsRowDxfId="1758"/>
    <tableColumn id="4" xr3:uid="{1B6AFA6A-C605-42EF-AD39-36ABFEA2940A}" name="Ilość" dataDxfId="1757" totalsRowDxfId="1756"/>
    <tableColumn id="5" xr3:uid="{6D142731-CD6B-42FE-87D7-754C9D773437}" name="C.j. netto" dataDxfId="1755" totalsRowDxfId="1754"/>
    <tableColumn id="6" xr3:uid="{C95EAA15-77DF-40E3-AE07-1C426BBB207B}" name="Wartość netto" totalsRowFunction="sum" dataDxfId="1753" totalsRowDxfId="1752">
      <calculatedColumnFormula>Tabela43[[#This Row],[Ilość]]*Tabela43[[#This Row],[C.j. netto]]</calculatedColumnFormula>
    </tableColumn>
    <tableColumn id="7" xr3:uid="{9E262E86-BE95-4B82-A54A-01A16D3B7D70}" name="Stawka podatku VAT" dataDxfId="1751" totalsRowDxfId="1750"/>
    <tableColumn id="8" xr3:uid="{84332573-0D19-4719-8087-B5264AC10AC8}" name="C.j. brutto" dataDxfId="1749" totalsRowDxfId="1748"/>
    <tableColumn id="9" xr3:uid="{363DBA60-9A67-4149-B18A-ABF666C91B57}" name="Wartość brutto" dataDxfId="1747" totalsRowDxfId="1746"/>
    <tableColumn id="10" xr3:uid="{66B6E14C-EEAD-4954-A5E2-12F617760A10}" name="Producent " dataDxfId="1745" totalsRowDxfId="1744"/>
    <tableColumn id="11" xr3:uid="{506AE9E0-B668-42E8-8DEB-A039CF2FA988}" name="Kod EAN" dataDxfId="1743" totalsRowDxfId="1742"/>
    <tableColumn id="12" xr3:uid="{9C667E81-18F3-4F7C-A9CC-A28EDFB287EC}" name="Nazwa handlowa, dawka, postać , ilość w opakowaniu" dataDxfId="1741" totalsRowDxfId="1740"/>
  </tableColumns>
  <tableStyleInfo name="TableStyleMedium2" showFirstColumn="0" showLastColumn="0" showRowStripes="1" showColumnStripes="0"/>
</table>
</file>

<file path=xl/tables/table4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5" xr:uid="{F03883A4-1156-4893-BEFC-464CCAFAE456}" name="Tabela44" displayName="Tabela44" ref="A8:L10" totalsRowCount="1" headerRowDxfId="1739" dataDxfId="1737" headerRowBorderDxfId="1738" tableBorderDxfId="1736" totalsRowBorderDxfId="1735">
  <autoFilter ref="A8:L9" xr:uid="{130899A0-5238-436C-8610-1D3DDD213376}"/>
  <tableColumns count="12">
    <tableColumn id="1" xr3:uid="{C430A86B-09AE-4201-9BA6-AC481D3E8EA6}" name="L.p." dataDxfId="1734" totalsRowDxfId="1733"/>
    <tableColumn id="2" xr3:uid="{A4C30647-A069-47DE-BD91-89A247BE421F}" name="Nazwa, postać, dawka" dataDxfId="1732" totalsRowDxfId="1731"/>
    <tableColumn id="3" xr3:uid="{A9CC8BBE-BF56-4339-BFC1-0CBEF22C7810}" name="j.m." dataDxfId="1730" totalsRowDxfId="1729"/>
    <tableColumn id="4" xr3:uid="{139D8621-9AB6-47A3-B6DE-1AFACBDF42B9}" name="Ilość" dataDxfId="1728" totalsRowDxfId="1727"/>
    <tableColumn id="5" xr3:uid="{AF2110B1-2BA5-479C-B2FD-B3A732A173D4}" name="C.j. netto" dataDxfId="1726" totalsRowDxfId="1725"/>
    <tableColumn id="6" xr3:uid="{670DF32F-FAAF-4CDA-A4B6-AE5EC1814091}" name="Wartość netto" totalsRowFunction="sum" dataDxfId="1724" totalsRowDxfId="1723">
      <calculatedColumnFormula>Tabela44[[#This Row],[Ilość]]*Tabela44[[#This Row],[C.j. netto]]</calculatedColumnFormula>
    </tableColumn>
    <tableColumn id="7" xr3:uid="{736D9314-1A51-47C3-B1F8-579CB6F8701D}" name="Stawka podatku VAT" dataDxfId="1722" totalsRowDxfId="1721"/>
    <tableColumn id="8" xr3:uid="{136C3C93-B68E-48CB-9F05-EBB426800365}" name="C.j. brutto" dataDxfId="1720" totalsRowDxfId="1719"/>
    <tableColumn id="9" xr3:uid="{56137F4E-E1CD-46D4-974D-58B4FB0FF8CF}" name="Wartość brutto" dataDxfId="1718" totalsRowDxfId="1717"/>
    <tableColumn id="10" xr3:uid="{8D6C8728-9696-4A45-9260-C8F22234BAD7}" name="Producent " dataDxfId="1716" totalsRowDxfId="1715"/>
    <tableColumn id="11" xr3:uid="{B493FBF7-2CAC-4C48-9ECF-AC1DF7DF2604}" name="Kod EAN" dataDxfId="1714" totalsRowDxfId="1713"/>
    <tableColumn id="12" xr3:uid="{8E7D7587-6675-4A1D-A999-58A6320773F7}" name="Nazwa handlowa, dawka, postać , ilość w opakowaniu" dataDxfId="1712" totalsRowDxfId="1711"/>
  </tableColumns>
  <tableStyleInfo name="TableStyleMedium2" showFirstColumn="0" showLastColumn="0" showRowStripes="1" showColumnStripes="0"/>
</table>
</file>

<file path=xl/tables/table4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6" xr:uid="{FF120211-7A4D-4CCB-94A0-EC19F5DA5EFC}" name="Tabela45" displayName="Tabela45" ref="A8:L12" totalsRowCount="1" headerRowDxfId="1710" dataDxfId="1708" headerRowBorderDxfId="1709" tableBorderDxfId="1707" totalsRowBorderDxfId="1706">
  <autoFilter ref="A8:L11" xr:uid="{130899A0-5238-436C-8610-1D3DDD213376}"/>
  <tableColumns count="12">
    <tableColumn id="1" xr3:uid="{CC2E2370-0D3E-4855-9377-A1D8DBECBAD2}" name="L.p." totalsRowLabel="Suma" dataDxfId="1705" totalsRowDxfId="1704"/>
    <tableColumn id="2" xr3:uid="{32DB5047-4076-4ECA-BCE0-89E0A805DF19}" name="Nazwa, postać, dawka" dataDxfId="1703" totalsRowDxfId="1702"/>
    <tableColumn id="3" xr3:uid="{660A9F76-8AA1-4627-8220-30F17FDB0D12}" name="j.m." dataDxfId="1701" totalsRowDxfId="1700"/>
    <tableColumn id="4" xr3:uid="{207FC3E2-1F46-4D5B-9449-F61D151548B1}" name="Ilość" dataDxfId="1699" totalsRowDxfId="1698"/>
    <tableColumn id="5" xr3:uid="{14A0ED1A-BD19-49AE-9756-EEFF7C0A260B}" name="C.j. netto" dataDxfId="1697" totalsRowDxfId="1696"/>
    <tableColumn id="6" xr3:uid="{9D69D093-A314-47D5-BDD6-6FDFC5E6921B}" name="Wartość netto" totalsRowFunction="sum" dataDxfId="1695" totalsRowDxfId="1694">
      <calculatedColumnFormula>Tabela45[[#This Row],[Ilość]]*Tabela45[[#This Row],[C.j. netto]]</calculatedColumnFormula>
    </tableColumn>
    <tableColumn id="7" xr3:uid="{EB18A2CB-15DD-4D6D-BD36-709A70D3EC93}" name="Stawka podatku VAT" dataDxfId="1693" totalsRowDxfId="1692"/>
    <tableColumn id="8" xr3:uid="{F4605EF5-6A28-4594-AC40-A14448076735}" name="C.j. brutto" dataDxfId="1691" totalsRowDxfId="1690"/>
    <tableColumn id="9" xr3:uid="{D9836F5E-B3A0-4D8B-8405-CE875F60F1B6}" name="Wartość brutto" dataDxfId="1689" totalsRowDxfId="1688"/>
    <tableColumn id="10" xr3:uid="{935A75DC-A00B-46DF-B9A7-11C38146E5B7}" name="Producent " dataDxfId="1687" totalsRowDxfId="1686"/>
    <tableColumn id="11" xr3:uid="{DF7A3558-2BB9-4F06-894E-02A9C5FDA32C}" name="Kod EAN" dataDxfId="1685" totalsRowDxfId="1684"/>
    <tableColumn id="12" xr3:uid="{5F2F1FF2-0E7F-4C6E-80E6-72B1939A763B}" name="Nazwa handlowa, dawka, postać , ilość w opakowaniu" dataDxfId="1683" totalsRowDxfId="1682"/>
  </tableColumns>
  <tableStyleInfo name="TableStyleMedium2" showFirstColumn="0" showLastColumn="0" showRowStripes="1" showColumnStripes="0"/>
</table>
</file>

<file path=xl/tables/table4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7" xr:uid="{B67297DC-992E-48DE-9AEA-D1B6A088F322}" name="Tabela46" displayName="Tabela46" ref="A8:L10" totalsRowCount="1" headerRowDxfId="1681" dataDxfId="1679" headerRowBorderDxfId="1680" tableBorderDxfId="1678" totalsRowBorderDxfId="1677">
  <autoFilter ref="A8:L9" xr:uid="{130899A0-5238-436C-8610-1D3DDD213376}"/>
  <tableColumns count="12">
    <tableColumn id="1" xr3:uid="{EC36C1D2-EA30-462C-844C-58691B77D46A}" name="L.p." dataDxfId="1676" totalsRowDxfId="1675"/>
    <tableColumn id="2" xr3:uid="{9AFD5E96-EB8D-42FF-AC69-EA30736AAA64}" name="Nazwa, postać, dawka" dataDxfId="1674" totalsRowDxfId="1673"/>
    <tableColumn id="3" xr3:uid="{3E6393EC-DD26-42A1-93A4-C3228A1F9305}" name="j.m." dataDxfId="1672" totalsRowDxfId="1671"/>
    <tableColumn id="4" xr3:uid="{9DF265F5-EE50-4C32-B7CD-A86482437102}" name="Ilość" dataDxfId="1670" totalsRowDxfId="1669"/>
    <tableColumn id="5" xr3:uid="{D00216A8-8C97-415A-BDA5-4C0747D00EFB}" name="C.j. netto" dataDxfId="1668" totalsRowDxfId="1667"/>
    <tableColumn id="6" xr3:uid="{FD99E6FD-B5AE-4083-B732-DDFA02C8E6F3}" name="Wartość netto" totalsRowFunction="sum" dataDxfId="1666" totalsRowDxfId="1665">
      <calculatedColumnFormula>Tabela46[[#This Row],[Ilość]]*Tabela46[[#This Row],[C.j. netto]]</calculatedColumnFormula>
    </tableColumn>
    <tableColumn id="7" xr3:uid="{1AD6F922-DB8D-4F14-B4A0-5358C7FD8B6B}" name="Stawka podatku VAT" dataDxfId="1664" totalsRowDxfId="1663"/>
    <tableColumn id="8" xr3:uid="{09CAB2E7-DF4B-43FC-915C-D40B3EF23532}" name="C.j. brutto" dataDxfId="1662" totalsRowDxfId="1661"/>
    <tableColumn id="9" xr3:uid="{821EC359-4D4A-4DBB-AAF6-1DCE316347B7}" name="Wartość brutto" dataDxfId="1660" totalsRowDxfId="1659"/>
    <tableColumn id="10" xr3:uid="{FF72B03D-CD46-4300-9B69-E1E54BF5742B}" name="Producent " dataDxfId="1658" totalsRowDxfId="1657"/>
    <tableColumn id="11" xr3:uid="{D0C7BFFE-7BDF-4ED2-A609-A28FCF269BD8}" name="Kod EAN" dataDxfId="1656" totalsRowDxfId="1655"/>
    <tableColumn id="12" xr3:uid="{BA5633C1-163E-417F-A6B9-90FDA2C080C0}" name="Nazwa handlowa, dawka, postać , ilość w opakowaniu" dataDxfId="1654" totalsRowDxfId="1653"/>
  </tableColumns>
  <tableStyleInfo name="TableStyleMedium2" showFirstColumn="0" showLastColumn="0" showRowStripes="1" showColumnStripes="0"/>
</table>
</file>

<file path=xl/tables/table4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8" xr:uid="{61574E54-E9C7-482F-BB32-EC60CCD71301}" name="Tabela47" displayName="Tabela47" ref="A8:L10" totalsRowCount="1" headerRowDxfId="1652" dataDxfId="1650" headerRowBorderDxfId="1651" tableBorderDxfId="1649" totalsRowBorderDxfId="1648">
  <autoFilter ref="A8:L9" xr:uid="{130899A0-5238-436C-8610-1D3DDD213376}"/>
  <tableColumns count="12">
    <tableColumn id="1" xr3:uid="{964E9D77-2240-407E-B69F-C9782CACDA2D}" name="L.p." dataDxfId="1647" totalsRowDxfId="1646"/>
    <tableColumn id="2" xr3:uid="{7A9CD1FE-94F3-4AA1-92E0-A18781B1DB6D}" name="Nazwa, postać, dawka" dataDxfId="1645" totalsRowDxfId="1644"/>
    <tableColumn id="3" xr3:uid="{FF9D5407-7DA6-4B61-849B-390DA848AB2D}" name="j.m." dataDxfId="1643" totalsRowDxfId="1642"/>
    <tableColumn id="4" xr3:uid="{1AA2D2F8-2157-4D41-8092-3E0FC7BA5CD4}" name="Ilość" dataDxfId="1641" totalsRowDxfId="1640"/>
    <tableColumn id="5" xr3:uid="{97C63525-4D7D-4636-9ABF-7266A8A0A070}" name="C.j. netto" dataDxfId="1639" totalsRowDxfId="1638"/>
    <tableColumn id="6" xr3:uid="{BDA7B8E3-0451-4C66-A9A3-E97F75FCF23C}" name="Wartość netto" totalsRowFunction="sum" dataDxfId="1637" totalsRowDxfId="1636">
      <calculatedColumnFormula>Tabela47[[#This Row],[Ilość]]*Tabela47[[#This Row],[C.j. netto]]</calculatedColumnFormula>
    </tableColumn>
    <tableColumn id="7" xr3:uid="{4E132232-72F7-4DD8-A99A-FBA8230AB1E5}" name="Stawka podatku VAT" dataDxfId="1635" totalsRowDxfId="1634"/>
    <tableColumn id="8" xr3:uid="{FEDDFFBC-C743-49AC-8E49-53A904A9D223}" name="C.j. brutto" dataDxfId="1633" totalsRowDxfId="1632"/>
    <tableColumn id="9" xr3:uid="{817C3877-D071-450C-98C0-349F81E4EE2E}" name="Wartość brutto" dataDxfId="1631" totalsRowDxfId="1630"/>
    <tableColumn id="10" xr3:uid="{460BB5F0-C8E7-48F5-87A0-9204214BD9D7}" name="Producent " dataDxfId="1629" totalsRowDxfId="1628"/>
    <tableColumn id="11" xr3:uid="{035EC34C-65B5-4BFA-A245-2366CD1DB0DE}" name="Kod EAN" dataDxfId="1627" totalsRowDxfId="1626"/>
    <tableColumn id="12" xr3:uid="{B24E4939-B072-48D8-BDE1-183E90350E9D}" name="Nazwa handlowa, dawka, postać , ilość w opakowaniu" dataDxfId="1625" totalsRowDxfId="1624"/>
  </tableColumns>
  <tableStyleInfo name="TableStyleMedium2" showFirstColumn="0" showLastColumn="0" showRowStripes="1" showColumnStripes="0"/>
</table>
</file>

<file path=xl/tables/table4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49" xr:uid="{B253768E-0519-4A47-B004-75E177609C34}" name="Tabela48" displayName="Tabela48" ref="A8:L12" totalsRowCount="1" headerRowDxfId="1623" dataDxfId="1621" headerRowBorderDxfId="1622" tableBorderDxfId="1620" totalsRowBorderDxfId="1619">
  <autoFilter ref="A8:L11" xr:uid="{130899A0-5238-436C-8610-1D3DDD213376}"/>
  <sortState ref="A9:L11">
    <sortCondition ref="B8:B11"/>
  </sortState>
  <tableColumns count="12">
    <tableColumn id="1" xr3:uid="{968227BD-14C6-4953-B52A-508C5704F966}" name="L.p." totalsRowLabel="Suma" dataDxfId="1618" totalsRowDxfId="1617"/>
    <tableColumn id="2" xr3:uid="{6FD38355-B022-4F0E-A16E-B46EC2EC965F}" name="Nazwa, postać, dawka" dataDxfId="1616" totalsRowDxfId="1615"/>
    <tableColumn id="3" xr3:uid="{8473D10A-237C-4F15-AF12-831A13234ACE}" name="j.m." dataDxfId="1614" totalsRowDxfId="1613"/>
    <tableColumn id="4" xr3:uid="{D5D1E8BD-4564-47BA-BB8F-4478F5858465}" name="Ilość" dataDxfId="1612" totalsRowDxfId="1611"/>
    <tableColumn id="5" xr3:uid="{449914AE-CA95-443A-9135-2D0DC5277E87}" name="C.j. netto" dataDxfId="1610" totalsRowDxfId="1609"/>
    <tableColumn id="6" xr3:uid="{2AED92E0-CF76-4862-B840-A21A136F19D6}" name="Wartość netto" totalsRowFunction="sum" dataDxfId="1608" totalsRowDxfId="1607">
      <calculatedColumnFormula>Tabela48[[#This Row],[Ilość]]*Tabela48[[#This Row],[C.j. netto]]</calculatedColumnFormula>
    </tableColumn>
    <tableColumn id="7" xr3:uid="{5DEDAB72-A280-4BB0-B752-D11553749DD4}" name="Stawka podatku VAT" dataDxfId="1606" totalsRowDxfId="1605"/>
    <tableColumn id="8" xr3:uid="{556F4883-EB0A-471A-9B54-2C626209EB0A}" name="C.j. brutto" dataDxfId="1604" totalsRowDxfId="1603"/>
    <tableColumn id="9" xr3:uid="{04DAF534-4896-46D5-903B-50790EE7AA92}" name="Wartość brutto" dataDxfId="1602" totalsRowDxfId="1601"/>
    <tableColumn id="10" xr3:uid="{4785B817-D85C-4D3A-96A0-2BA03F2EFA9D}" name="Producent " dataDxfId="1600" totalsRowDxfId="1599"/>
    <tableColumn id="11" xr3:uid="{DB48D63D-34DE-4CB9-A45E-1C340950F8BB}" name="Kod EAN" dataDxfId="1598" totalsRowDxfId="1597"/>
    <tableColumn id="12" xr3:uid="{95D1DD68-A51C-4052-B365-76655AA6A950}" name="Nazwa handlowa, dawka, postać , ilość w opakowaniu" dataDxfId="1596" totalsRowDxfId="1595"/>
  </tableColumns>
  <tableStyleInfo name="TableStyleMedium2" showFirstColumn="0" showLastColumn="0" showRowStripes="1" showColumnStripes="0"/>
</table>
</file>

<file path=xl/tables/table4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0" xr:uid="{803BE15F-A8E5-4498-A83C-84B960AAC029}" name="Tabela49" displayName="Tabela49" ref="A8:L11" totalsRowCount="1" headerRowDxfId="1594" dataDxfId="1592" headerRowBorderDxfId="1593" tableBorderDxfId="1591" totalsRowBorderDxfId="1590">
  <autoFilter ref="A8:L10" xr:uid="{130899A0-5238-436C-8610-1D3DDD213376}"/>
  <tableColumns count="12">
    <tableColumn id="1" xr3:uid="{6B3DCFC7-C3DB-41F9-B7A0-38FDC6C5ABAF}" name="L.p." totalsRowLabel="Suma" dataDxfId="1589" totalsRowDxfId="1588"/>
    <tableColumn id="2" xr3:uid="{0EA53F87-3D9B-45F9-B5BE-7A58BC6EC56A}" name="Nazwa, postać, dawka" dataDxfId="1587" totalsRowDxfId="1586"/>
    <tableColumn id="3" xr3:uid="{A8D65916-0D7E-41BF-93BA-6BA5C9C6DDD1}" name="j.m." dataDxfId="1585" totalsRowDxfId="1584"/>
    <tableColumn id="4" xr3:uid="{5FBA79F2-7266-414D-A9C2-5D39757C8552}" name="Ilość" dataDxfId="1583" totalsRowDxfId="1582"/>
    <tableColumn id="5" xr3:uid="{533E08C0-FC0E-41DB-A31B-930711C09329}" name="C.j. netto" dataDxfId="1581" totalsRowDxfId="1580"/>
    <tableColumn id="6" xr3:uid="{56F79B1F-EDF1-486E-A9E2-880DAD83E906}" name="Wartość netto" totalsRowFunction="sum" dataDxfId="1579" totalsRowDxfId="1578">
      <calculatedColumnFormula>Tabela49[[#This Row],[Ilość]]*Tabela49[[#This Row],[C.j. netto]]</calculatedColumnFormula>
    </tableColumn>
    <tableColumn id="7" xr3:uid="{859F53F0-BD06-4006-BFEA-7FA6760D8FD3}" name="Stawka podatku VAT" dataDxfId="1577" totalsRowDxfId="1576"/>
    <tableColumn id="8" xr3:uid="{279D2B55-5AB2-4BE7-81A4-10A25FC0F26C}" name="C.j. brutto" dataDxfId="1575" totalsRowDxfId="1574"/>
    <tableColumn id="9" xr3:uid="{E7E86190-10A2-4B61-B1AE-0B7E1222D059}" name="Wartość brutto" dataDxfId="1573" totalsRowDxfId="1572"/>
    <tableColumn id="10" xr3:uid="{FCE8684B-5EC8-4B17-972F-AA173F22E88F}" name="Producent " dataDxfId="1571" totalsRowDxfId="1570"/>
    <tableColumn id="11" xr3:uid="{0E701D21-B9B4-4185-9D76-2B0B4ACCC1C7}" name="Kod EAN" dataDxfId="1569" totalsRowDxfId="1568"/>
    <tableColumn id="12" xr3:uid="{047EBB85-957A-4A3E-99E9-A3C979EEC057}" name="Nazwa handlowa, dawka, postać , ilość w opakowaniu" dataDxfId="1567" totalsRowDxfId="1566"/>
  </tableColumns>
  <tableStyleInfo name="TableStyleMedium2" showFirstColumn="0" showLastColumn="0" showRowStripes="1" showColumnStripes="0"/>
</table>
</file>

<file path=xl/tables/table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" xr:uid="{DD522D3F-8FCA-4EDA-B308-806B83F132AE}" name="Tabela5" displayName="Tabela5" ref="A8:L10" totalsRowCount="1" headerRowDxfId="2870" dataDxfId="2868" headerRowBorderDxfId="2869" tableBorderDxfId="2867" totalsRowBorderDxfId="2866">
  <autoFilter ref="A8:L9" xr:uid="{130899A0-5238-436C-8610-1D3DDD213376}"/>
  <sortState ref="A9:L9">
    <sortCondition ref="B8:B9"/>
  </sortState>
  <tableColumns count="12">
    <tableColumn id="1" xr3:uid="{DBFAAAE7-937B-4225-8854-953FD35AD919}" name="L.p." totalsRowLabel="Suma" dataDxfId="2865" totalsRowDxfId="2864"/>
    <tableColumn id="2" xr3:uid="{78167A75-19EB-4180-9AC3-82AB1B514070}" name="Nazwa, postać, dawka" dataDxfId="2863" totalsRowDxfId="2862"/>
    <tableColumn id="3" xr3:uid="{7120FAE3-1737-4779-B596-9C17D0CBADE6}" name="j.m." dataDxfId="2861" totalsRowDxfId="2860"/>
    <tableColumn id="4" xr3:uid="{BA34CD8E-AA7E-427B-A6CD-947FD582B0B3}" name="Ilość" dataDxfId="2859" totalsRowDxfId="2858"/>
    <tableColumn id="5" xr3:uid="{E934DBD9-DCC1-44D0-8035-E5E1DE92972B}" name="C.j. netto" dataDxfId="2857" totalsRowDxfId="2856"/>
    <tableColumn id="6" xr3:uid="{9A1577F7-7476-4D6E-B02E-B5048B74E250}" name="Wartość netto" totalsRowFunction="sum" dataDxfId="2855" totalsRowDxfId="2854">
      <calculatedColumnFormula>Tabela5[[#This Row],[Ilość]]*Tabela5[[#This Row],[C.j. netto]]</calculatedColumnFormula>
    </tableColumn>
    <tableColumn id="7" xr3:uid="{1190C396-C16F-480A-906D-597FEFDAE141}" name="Stawka podatku VAT" dataDxfId="2853" totalsRowDxfId="2852"/>
    <tableColumn id="8" xr3:uid="{74A5C36D-A628-44BD-9D99-66ED06AB35D9}" name="C.j. brutto" dataDxfId="2851" totalsRowDxfId="2850"/>
    <tableColumn id="9" xr3:uid="{E7F9871D-18EE-473F-BDE3-986D18AF579C}" name="Wartość brutto" dataDxfId="2849" totalsRowDxfId="2848"/>
    <tableColumn id="10" xr3:uid="{B202B162-CF4D-437A-A5BC-E6741CB09360}" name="Producent " dataDxfId="2847" totalsRowDxfId="2846"/>
    <tableColumn id="11" xr3:uid="{882E348F-3A5A-4B5E-96A0-D29EBA5F2173}" name="Kod EAN" dataDxfId="2845" totalsRowDxfId="2844"/>
    <tableColumn id="12" xr3:uid="{65F9407F-B1B1-4A82-9CB7-C61123ADE3B1}" name="Nazwa handlowa, dawka, postać , ilość w opakowaniu" dataDxfId="2843" totalsRowDxfId="2842"/>
  </tableColumns>
  <tableStyleInfo name="TableStyleMedium2" showFirstColumn="0" showLastColumn="0" showRowStripes="1" showColumnStripes="0"/>
</table>
</file>

<file path=xl/tables/table5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1" xr:uid="{3D12C0DD-9EFE-4992-8F13-5150D3961248}" name="Tabela50" displayName="Tabela50" ref="A8:L13" totalsRowCount="1" headerRowDxfId="1565" dataDxfId="1563" headerRowBorderDxfId="1564" tableBorderDxfId="1562" totalsRowBorderDxfId="1561">
  <autoFilter ref="A8:L12" xr:uid="{130899A0-5238-436C-8610-1D3DDD213376}"/>
  <tableColumns count="12">
    <tableColumn id="1" xr3:uid="{FF4AA9D5-0E01-40DD-A345-E4540A59D03E}" name="L.p." totalsRowLabel="Suma" dataDxfId="1560" totalsRowDxfId="1559"/>
    <tableColumn id="2" xr3:uid="{FA107B34-43EC-4E99-AB9A-B311BC9C7683}" name="Nazwa, postać, dawka" dataDxfId="1558" totalsRowDxfId="1557"/>
    <tableColumn id="3" xr3:uid="{D754E518-BD04-46A2-8C30-0EBA1716D4B9}" name="j.m." dataDxfId="1556" totalsRowDxfId="1555"/>
    <tableColumn id="4" xr3:uid="{A4FF214B-1956-4B92-BCAB-90D61A10CB47}" name="Ilość" dataDxfId="1554" totalsRowDxfId="1553"/>
    <tableColumn id="5" xr3:uid="{D461AE9F-2F58-42FB-8C8A-56876D2A59BD}" name="C.j. netto" dataDxfId="1552" totalsRowDxfId="1551"/>
    <tableColumn id="6" xr3:uid="{0538D45A-344E-4128-B939-6F344F99671E}" name="Wartość netto" totalsRowFunction="sum" dataDxfId="1550" totalsRowDxfId="1549">
      <calculatedColumnFormula>Tabela50[[#This Row],[Ilość]]*Tabela50[[#This Row],[C.j. netto]]</calculatedColumnFormula>
    </tableColumn>
    <tableColumn id="7" xr3:uid="{98981C2A-6E8D-481B-B046-F1BD6161B8B0}" name="Stawka podatku VAT" dataDxfId="1548" totalsRowDxfId="1547"/>
    <tableColumn id="8" xr3:uid="{C58340B2-CDCA-4073-8942-F7C5E7F6082D}" name="C.j. brutto" dataDxfId="1546" totalsRowDxfId="1545"/>
    <tableColumn id="9" xr3:uid="{5F7F3C34-EC2D-47B9-B0FB-29B9A839075F}" name="Wartość brutto" dataDxfId="1544" totalsRowDxfId="1543"/>
    <tableColumn id="10" xr3:uid="{F76675FC-8915-4B76-836C-A7FFDC3778DC}" name="Producent " dataDxfId="1542" totalsRowDxfId="1541"/>
    <tableColumn id="11" xr3:uid="{6674BFBA-D3E4-4DF7-A1C2-B6FABEA508F7}" name="Kod EAN" dataDxfId="1540" totalsRowDxfId="1539"/>
    <tableColumn id="12" xr3:uid="{22AEDE94-8D9B-4E60-AD9F-2218D8E68AC8}" name="Nazwa handlowa, dawka, postać , ilość w opakowaniu" dataDxfId="1538" totalsRowDxfId="1537"/>
  </tableColumns>
  <tableStyleInfo name="TableStyleMedium2" showFirstColumn="0" showLastColumn="0" showRowStripes="1" showColumnStripes="0"/>
</table>
</file>

<file path=xl/tables/table5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2" xr:uid="{D231B01B-D30F-4A40-A46B-A2B38B6D1E53}" name="Tabela51" displayName="Tabela51" ref="A8:L10" totalsRowCount="1" headerRowDxfId="1536" dataDxfId="1534" headerRowBorderDxfId="1535" tableBorderDxfId="1533" totalsRowBorderDxfId="1532">
  <autoFilter ref="A8:L9" xr:uid="{130899A0-5238-436C-8610-1D3DDD213376}"/>
  <tableColumns count="12">
    <tableColumn id="1" xr3:uid="{DAF1C54B-DBB8-459E-9CBC-FEA994EF8BAA}" name="L.p." dataDxfId="1531" totalsRowDxfId="1530"/>
    <tableColumn id="2" xr3:uid="{0A5C1CA2-4A71-47D4-AA31-5AC6B3EFD3D4}" name="Nazwa, postać, dawka" dataDxfId="1529" totalsRowDxfId="1528"/>
    <tableColumn id="3" xr3:uid="{4D276C99-7D58-420E-8CE6-5B1325D96CF9}" name="j.m." dataDxfId="1527" totalsRowDxfId="1526"/>
    <tableColumn id="4" xr3:uid="{1FC151D8-827C-490B-9FFA-FE700B76881F}" name="Ilość" dataDxfId="1525" totalsRowDxfId="1524"/>
    <tableColumn id="5" xr3:uid="{821AD8BB-E710-4E9F-93BD-3F5EEBC38C44}" name="C.j. netto" dataDxfId="1523" totalsRowDxfId="1522"/>
    <tableColumn id="6" xr3:uid="{C997C8B1-7C58-4E93-8A15-FAEB4245D7B1}" name="Wartość netto" totalsRowFunction="sum" dataDxfId="1521" totalsRowDxfId="1520">
      <calculatedColumnFormula>Tabela51[[#This Row],[Ilość]]*Tabela51[[#This Row],[C.j. netto]]</calculatedColumnFormula>
    </tableColumn>
    <tableColumn id="7" xr3:uid="{B5CD150A-74E0-4ADF-A9E7-395877A663BD}" name="Stawka podatku VAT" dataDxfId="1519" totalsRowDxfId="1518"/>
    <tableColumn id="8" xr3:uid="{8B94C37B-4BB6-4021-82C1-49305D6603AA}" name="C.j. brutto" dataDxfId="1517" totalsRowDxfId="1516"/>
    <tableColumn id="9" xr3:uid="{D134C8D2-9C91-48EF-B168-2DFB13EC67BC}" name="Wartość brutto" dataDxfId="1515" totalsRowDxfId="1514"/>
    <tableColumn id="10" xr3:uid="{CA360F64-11CC-4B07-B998-66C81F7A4302}" name="Producent " dataDxfId="1513" totalsRowDxfId="1512"/>
    <tableColumn id="11" xr3:uid="{E25C7E83-CACB-45B1-BA74-E163176ACD43}" name="Kod EAN" dataDxfId="1511" totalsRowDxfId="1510"/>
    <tableColumn id="12" xr3:uid="{0EA13FED-3FAC-4C27-BC2C-F1F3583C6864}" name="Nazwa handlowa, dawka, postać , ilość w opakowaniu" dataDxfId="1509" totalsRowDxfId="1508"/>
  </tableColumns>
  <tableStyleInfo name="TableStyleMedium2" showFirstColumn="0" showLastColumn="0" showRowStripes="1" showColumnStripes="0"/>
</table>
</file>

<file path=xl/tables/table5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3" xr:uid="{646256E1-D100-4C74-A9C3-70C146D9B231}" name="Tabela52" displayName="Tabela52" ref="A8:L10" totalsRowCount="1" headerRowDxfId="1507" dataDxfId="1505" headerRowBorderDxfId="1506" tableBorderDxfId="1504" totalsRowBorderDxfId="1503">
  <autoFilter ref="A8:L9" xr:uid="{130899A0-5238-436C-8610-1D3DDD213376}"/>
  <tableColumns count="12">
    <tableColumn id="1" xr3:uid="{F16D6032-A2E5-4999-B235-DCFDB92416EC}" name="L.p." dataDxfId="1502" totalsRowDxfId="1501"/>
    <tableColumn id="2" xr3:uid="{52F23D84-9C4D-4F34-B6F9-9A3CDF4D40FC}" name="Nazwa, postać, dawka" dataDxfId="1500" totalsRowDxfId="1499"/>
    <tableColumn id="3" xr3:uid="{AAB80005-5106-48C2-B873-8B0078BBCE8C}" name="j.m." dataDxfId="1498" totalsRowDxfId="1497"/>
    <tableColumn id="4" xr3:uid="{F12FB078-E715-47AE-A627-54572A0EB900}" name="Ilość" dataDxfId="1496" totalsRowDxfId="1495"/>
    <tableColumn id="5" xr3:uid="{B382E999-8F1B-4AF0-A323-6B4592217C47}" name="C.j. netto" dataDxfId="1494" totalsRowDxfId="1493"/>
    <tableColumn id="6" xr3:uid="{930844B7-C2A7-4034-AD08-DD3D87F8A97B}" name="Wartość netto" totalsRowFunction="sum" dataDxfId="1492" totalsRowDxfId="1491">
      <calculatedColumnFormula>Tabela52[[#This Row],[Ilość]]*Tabela52[[#This Row],[C.j. netto]]</calculatedColumnFormula>
    </tableColumn>
    <tableColumn id="7" xr3:uid="{A98402CD-7D03-416E-AE8B-80ED15C52E7A}" name="Stawka podatku VAT" dataDxfId="1490" totalsRowDxfId="1489"/>
    <tableColumn id="8" xr3:uid="{B39A944C-85FA-42E0-B94E-FC43316E1CF3}" name="C.j. brutto" dataDxfId="1488" totalsRowDxfId="1487"/>
    <tableColumn id="9" xr3:uid="{A624E5D3-5A64-4CD9-95B8-95D53018F0F5}" name="Wartość brutto" dataDxfId="1486" totalsRowDxfId="1485"/>
    <tableColumn id="10" xr3:uid="{7FAB7F05-31A2-4659-ACBB-C3FAF135B74B}" name="Producent " dataDxfId="1484" totalsRowDxfId="1483"/>
    <tableColumn id="11" xr3:uid="{0177E445-7100-4D94-A345-D5E417CD63F0}" name="Kod EAN" dataDxfId="1482" totalsRowDxfId="1481"/>
    <tableColumn id="12" xr3:uid="{A0940217-85D5-420E-9338-F99A3490CAC1}" name="Nazwa handlowa, dawka, postać , ilość w opakowaniu" dataDxfId="1480" totalsRowDxfId="1479"/>
  </tableColumns>
  <tableStyleInfo name="TableStyleMedium2" showFirstColumn="0" showLastColumn="0" showRowStripes="1" showColumnStripes="0"/>
</table>
</file>

<file path=xl/tables/table5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4" xr:uid="{DADC9CC5-CE73-4874-B098-694FF36BF6F7}" name="Tabela53" displayName="Tabela53" ref="A8:L11" totalsRowCount="1" headerRowDxfId="1478" dataDxfId="1476" headerRowBorderDxfId="1477" tableBorderDxfId="1475" totalsRowBorderDxfId="1474">
  <autoFilter ref="A8:L10" xr:uid="{130899A0-5238-436C-8610-1D3DDD213376}"/>
  <tableColumns count="12">
    <tableColumn id="1" xr3:uid="{A591CFA6-33B2-45BF-AC0D-017D8F65764C}" name="L.p." totalsRowLabel="Suma" dataDxfId="1473" totalsRowDxfId="1472"/>
    <tableColumn id="2" xr3:uid="{A3AB82B7-766C-4A82-9973-B8D33E69120F}" name="Nazwa, postać, dawka" dataDxfId="1471" totalsRowDxfId="1470"/>
    <tableColumn id="3" xr3:uid="{CE66472F-887A-426C-97CE-EED07A8C8B16}" name="j.m." dataDxfId="1469" totalsRowDxfId="1468"/>
    <tableColumn id="4" xr3:uid="{AE761FE6-ADD2-4837-A996-F9339DE206D8}" name="Ilość" dataDxfId="1467" totalsRowDxfId="1466"/>
    <tableColumn id="5" xr3:uid="{FF8FE1CC-A1DA-47F5-B98A-229E72D8AFD9}" name="C.j. netto" dataDxfId="1465" totalsRowDxfId="1464"/>
    <tableColumn id="6" xr3:uid="{BD127604-C0D9-4203-9330-3CEDF165C83B}" name="Wartość netto" totalsRowFunction="sum" dataDxfId="1463" totalsRowDxfId="1462">
      <calculatedColumnFormula>Tabela53[[#This Row],[Ilość]]*Tabela53[[#This Row],[C.j. netto]]</calculatedColumnFormula>
    </tableColumn>
    <tableColumn id="7" xr3:uid="{E875FDD3-6875-448C-9244-E633624187BD}" name="Stawka podatku VAT" dataDxfId="1461" totalsRowDxfId="1460"/>
    <tableColumn id="8" xr3:uid="{58E5546F-D1A2-41B5-BF3C-07ABB602F8AA}" name="C.j. brutto" dataDxfId="1459" totalsRowDxfId="1458"/>
    <tableColumn id="9" xr3:uid="{771DF4EF-45F1-4E56-8C87-B31AF417FAF0}" name="Wartość brutto" dataDxfId="1457" totalsRowDxfId="1456"/>
    <tableColumn id="10" xr3:uid="{CC718E1F-51DF-4A71-930D-76318F8D1FE6}" name="Producent " dataDxfId="1455" totalsRowDxfId="1454"/>
    <tableColumn id="11" xr3:uid="{4B88538A-77F1-4256-9166-EA0D0E6FB2FF}" name="Kod EAN" dataDxfId="1453" totalsRowDxfId="1452"/>
    <tableColumn id="12" xr3:uid="{9A585CA6-5855-4C8A-B83C-F4C4EFE19BD4}" name="Nazwa handlowa, dawka, postać , ilość w opakowaniu" dataDxfId="1451" totalsRowDxfId="1450"/>
  </tableColumns>
  <tableStyleInfo name="TableStyleMedium2" showFirstColumn="0" showLastColumn="0" showRowStripes="1" showColumnStripes="0"/>
</table>
</file>

<file path=xl/tables/table5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5" xr:uid="{F95F8C1D-2959-476B-9AED-66D52891A6F7}" name="Tabela54" displayName="Tabela54" ref="A8:L12" totalsRowCount="1" headerRowDxfId="1449" dataDxfId="1447" headerRowBorderDxfId="1448" tableBorderDxfId="1446" totalsRowBorderDxfId="1445">
  <autoFilter ref="A8:L11" xr:uid="{130899A0-5238-436C-8610-1D3DDD213376}"/>
  <tableColumns count="12">
    <tableColumn id="1" xr3:uid="{6D515C9A-B497-4361-B644-878ED983898D}" name="L.p." totalsRowLabel="Suma" dataDxfId="1444" totalsRowDxfId="1443"/>
    <tableColumn id="2" xr3:uid="{A441F1B5-221A-4F81-B10F-158F255EE4A9}" name="Nazwa, postać, dawka" dataDxfId="1442" totalsRowDxfId="1441"/>
    <tableColumn id="3" xr3:uid="{99967CB0-8B3F-47CB-B919-748C98896694}" name="j.m." dataDxfId="1440" totalsRowDxfId="1439"/>
    <tableColumn id="4" xr3:uid="{4F685CA1-7FF1-4F85-B6F3-882207A8E4A2}" name="Ilość" dataDxfId="1438" totalsRowDxfId="1437"/>
    <tableColumn id="5" xr3:uid="{FAF7CA86-7570-4DAD-AEEF-42C907B1A2F4}" name="C.j. netto" dataDxfId="1436" totalsRowDxfId="1435"/>
    <tableColumn id="6" xr3:uid="{30E3629E-06F7-4819-A799-E1AE26079780}" name="Wartość netto" totalsRowFunction="sum" dataDxfId="1434" totalsRowDxfId="1433">
      <calculatedColumnFormula>Tabela54[[#This Row],[Ilość]]*Tabela54[[#This Row],[C.j. netto]]</calculatedColumnFormula>
    </tableColumn>
    <tableColumn id="7" xr3:uid="{7FA34FE2-95EF-4A32-88BC-94ACA6C254DB}" name="Stawka podatku VAT" dataDxfId="1432" totalsRowDxfId="1431"/>
    <tableColumn id="8" xr3:uid="{11EE84B5-41D4-47E6-A7B8-C1AD53BDB39A}" name="C.j. brutto" dataDxfId="1430" totalsRowDxfId="1429"/>
    <tableColumn id="9" xr3:uid="{70B8BD8B-E769-4053-9C70-C62B690B382B}" name="Wartość brutto" dataDxfId="1428" totalsRowDxfId="1427"/>
    <tableColumn id="10" xr3:uid="{61D3EB75-393A-458F-9919-47E58F6441A4}" name="Producent " dataDxfId="1426" totalsRowDxfId="1425"/>
    <tableColumn id="11" xr3:uid="{B4AF2A99-48A4-4F71-BE48-064930FD6AA0}" name="Kod EAN" dataDxfId="1424" totalsRowDxfId="1423"/>
    <tableColumn id="12" xr3:uid="{2238F847-5118-4E76-968B-0681FFE5AB4D}" name="Nazwa handlowa, dawka, postać , ilość w opakowaniu" dataDxfId="1422" totalsRowDxfId="1421"/>
  </tableColumns>
  <tableStyleInfo name="TableStyleMedium2" showFirstColumn="0" showLastColumn="0" showRowStripes="1" showColumnStripes="0"/>
</table>
</file>

<file path=xl/tables/table5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6" xr:uid="{8A9DE074-90A1-44AF-881D-9997CC6CFF1B}" name="Tabela55" displayName="Tabela55" ref="A8:L14" totalsRowCount="1" headerRowDxfId="1420" dataDxfId="1418" headerRowBorderDxfId="1419" tableBorderDxfId="1417" totalsRowBorderDxfId="1416">
  <autoFilter ref="A8:L13" xr:uid="{130899A0-5238-436C-8610-1D3DDD213376}"/>
  <tableColumns count="12">
    <tableColumn id="1" xr3:uid="{DAA344EF-479D-4A4C-BFEA-814A576927F1}" name="L.p." totalsRowLabel="Suma" dataDxfId="1415" totalsRowDxfId="1414"/>
    <tableColumn id="2" xr3:uid="{417AC33E-68E3-4A3B-91D7-34E744A29875}" name="Nazwa, postać, dawka" dataDxfId="1413" totalsRowDxfId="1412"/>
    <tableColumn id="3" xr3:uid="{39346C12-B2D5-40C9-B4DE-A0FAFD3D69AB}" name="j.m." dataDxfId="1411" totalsRowDxfId="1410"/>
    <tableColumn id="4" xr3:uid="{7A66716E-0CC6-4D39-A6DA-C7B242FCF803}" name="Ilość" dataDxfId="1409" totalsRowDxfId="1408"/>
    <tableColumn id="5" xr3:uid="{1C6481F5-3251-4307-A80D-F74B6AE13AD4}" name="C.j. netto" dataDxfId="1407" totalsRowDxfId="1406"/>
    <tableColumn id="6" xr3:uid="{7C7F99BE-E01E-45D6-A3F7-773753741167}" name="Wartość netto" totalsRowFunction="sum" dataDxfId="1405" totalsRowDxfId="1404">
      <calculatedColumnFormula>Tabela55[[#This Row],[Ilość]]*Tabela55[[#This Row],[C.j. netto]]</calculatedColumnFormula>
    </tableColumn>
    <tableColumn id="7" xr3:uid="{09996C8B-B266-460C-BAA0-A40751FD0C36}" name="Stawka podatku VAT" dataDxfId="1403" totalsRowDxfId="1402"/>
    <tableColumn id="8" xr3:uid="{1ABE165D-C0E3-4E6E-BEFD-AAB9C6882430}" name="C.j. brutto" dataDxfId="1401" totalsRowDxfId="1400"/>
    <tableColumn id="9" xr3:uid="{E42F7F83-1276-4038-B4DE-9671D97EBA6F}" name="Wartość brutto" dataDxfId="1399" totalsRowDxfId="1398"/>
    <tableColumn id="10" xr3:uid="{1D27FCDD-C40F-4AFB-9354-023C07F61E12}" name="Producent " dataDxfId="1397" totalsRowDxfId="1396"/>
    <tableColumn id="11" xr3:uid="{9AC9E2E3-0E14-420E-B92C-8766F76B3A08}" name="Kod EAN" dataDxfId="1395" totalsRowDxfId="1394"/>
    <tableColumn id="12" xr3:uid="{B16C917B-A366-427E-858A-237C60A88F78}" name="Nazwa handlowa, dawka, postać , ilość w opakowaniu" dataDxfId="1393" totalsRowDxfId="1392"/>
  </tableColumns>
  <tableStyleInfo name="TableStyleMedium2" showFirstColumn="0" showLastColumn="0" showRowStripes="1" showColumnStripes="0"/>
</table>
</file>

<file path=xl/tables/table5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7" xr:uid="{4B8DE0FF-0662-4060-969F-CF8260C2EC53}" name="Tabela56" displayName="Tabela56" ref="A8:L11" totalsRowCount="1" headerRowDxfId="1391" dataDxfId="1389" headerRowBorderDxfId="1390" tableBorderDxfId="1388" totalsRowBorderDxfId="1387">
  <autoFilter ref="A8:L10" xr:uid="{130899A0-5238-436C-8610-1D3DDD213376}"/>
  <tableColumns count="12">
    <tableColumn id="1" xr3:uid="{07AF9854-A01F-42AD-A65B-F809A75D22E7}" name="L.p." totalsRowLabel="Suma" dataDxfId="1386" totalsRowDxfId="1385"/>
    <tableColumn id="2" xr3:uid="{518BA601-BAFC-4807-A6F6-D69F4A82613B}" name="Nazwa, postać, dawka" dataDxfId="1384" totalsRowDxfId="1383"/>
    <tableColumn id="3" xr3:uid="{20A0FC53-6211-48E6-AD87-679D09FA50BA}" name="j.m." dataDxfId="1382" totalsRowDxfId="1381"/>
    <tableColumn id="4" xr3:uid="{67E21B26-A6D6-4FA9-971C-8DB2188B4443}" name="Ilość" dataDxfId="1380" totalsRowDxfId="1379"/>
    <tableColumn id="5" xr3:uid="{87BE8EFA-5646-4097-B561-71405D5F191E}" name="C.j. netto" dataDxfId="1378" totalsRowDxfId="1377"/>
    <tableColumn id="6" xr3:uid="{E9E16818-DA9F-4C1F-8D79-C4F97206FDE8}" name="Wartość netto" totalsRowFunction="sum" dataDxfId="1376" totalsRowDxfId="1375">
      <calculatedColumnFormula>Tabela56[[#This Row],[Ilość]]*Tabela56[[#This Row],[C.j. netto]]</calculatedColumnFormula>
    </tableColumn>
    <tableColumn id="7" xr3:uid="{FBE28961-1600-4572-853C-400EDDDEC8D1}" name="Stawka podatku VAT" dataDxfId="1374" totalsRowDxfId="1373"/>
    <tableColumn id="8" xr3:uid="{4C659C4C-C2BE-4790-BB98-6E93A2F05911}" name="C.j. brutto" dataDxfId="1372" totalsRowDxfId="1371"/>
    <tableColumn id="9" xr3:uid="{9994B4B1-ADD3-4D56-904B-AF803179D37B}" name="Wartość brutto" dataDxfId="1370" totalsRowDxfId="1369"/>
    <tableColumn id="10" xr3:uid="{A8B93898-5B41-4357-A574-A47B63174E50}" name="Producent " dataDxfId="1368" totalsRowDxfId="1367"/>
    <tableColumn id="11" xr3:uid="{5078C800-5089-4F98-B50F-AF546DAF2FFD}" name="Kod EAN" dataDxfId="1366" totalsRowDxfId="1365"/>
    <tableColumn id="12" xr3:uid="{6AE5745A-97D9-4039-A925-ADB603C791EC}" name="Nazwa handlowa, dawka, postać , ilość w opakowaniu" dataDxfId="1364" totalsRowDxfId="1363"/>
  </tableColumns>
  <tableStyleInfo name="TableStyleMedium2" showFirstColumn="0" showLastColumn="0" showRowStripes="1" showColumnStripes="0"/>
</table>
</file>

<file path=xl/tables/table5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8" xr:uid="{E2060812-306B-4B43-8ADC-09E6CF37F619}" name="Tabela57" displayName="Tabela57" ref="A8:L11" totalsRowCount="1" headerRowDxfId="1362" dataDxfId="1360" headerRowBorderDxfId="1361" tableBorderDxfId="1359" totalsRowBorderDxfId="1358">
  <autoFilter ref="A8:L10" xr:uid="{130899A0-5238-436C-8610-1D3DDD213376}"/>
  <tableColumns count="12">
    <tableColumn id="1" xr3:uid="{C84BAE12-F39B-4623-BE5B-E184DB4E8FB0}" name="L.p." totalsRowLabel="Suma" dataDxfId="1357" totalsRowDxfId="1356"/>
    <tableColumn id="2" xr3:uid="{5E3B9ABB-41B7-44BB-B8B1-8886C8D1D339}" name="Nazwa, postać, dawka" dataDxfId="1355" totalsRowDxfId="1354"/>
    <tableColumn id="3" xr3:uid="{21524796-D9A0-4FEC-BE27-55A7A784EDAD}" name="j.m." dataDxfId="1353" totalsRowDxfId="1352"/>
    <tableColumn id="4" xr3:uid="{F00535C1-6302-4073-9D76-3DA391E73606}" name="Ilość" dataDxfId="1351" totalsRowDxfId="1350"/>
    <tableColumn id="5" xr3:uid="{9E773587-C436-442C-AD3B-456EAC0F0421}" name="C.j. netto" dataDxfId="1349" totalsRowDxfId="1348"/>
    <tableColumn id="6" xr3:uid="{7CE0FE45-27EF-47DD-AFE2-C3F243A8B170}" name="Wartość netto" totalsRowFunction="sum" dataDxfId="1347" totalsRowDxfId="1346">
      <calculatedColumnFormula>Tabela57[[#This Row],[Ilość]]*Tabela57[[#This Row],[C.j. netto]]</calculatedColumnFormula>
    </tableColumn>
    <tableColumn id="7" xr3:uid="{031CF59D-ECF3-43CB-BBB1-4C9246F18493}" name="Stawka podatku VAT" dataDxfId="1345" totalsRowDxfId="1344"/>
    <tableColumn id="8" xr3:uid="{EFF0D338-812B-4C7F-9296-092FA032847D}" name="C.j. brutto" dataDxfId="1343" totalsRowDxfId="1342"/>
    <tableColumn id="9" xr3:uid="{206DEE6E-3D69-4162-BF05-FCEF70BFF813}" name="Wartość brutto" dataDxfId="1341" totalsRowDxfId="1340"/>
    <tableColumn id="10" xr3:uid="{A849FB4C-5893-4A39-9DC6-D5D21C27544A}" name="Producent " dataDxfId="1339" totalsRowDxfId="1338"/>
    <tableColumn id="11" xr3:uid="{6BCA9AA5-63AB-48D4-9646-24295AE350F0}" name="Kod EAN" dataDxfId="1337" totalsRowDxfId="1336"/>
    <tableColumn id="12" xr3:uid="{C7219982-1F81-42A1-AB96-5AE7C69B57A8}" name="Nazwa handlowa, dawka, postać , ilość w opakowaniu" dataDxfId="1335" totalsRowDxfId="1334"/>
  </tableColumns>
  <tableStyleInfo name="TableStyleMedium2" showFirstColumn="0" showLastColumn="0" showRowStripes="1" showColumnStripes="0"/>
</table>
</file>

<file path=xl/tables/table5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59" xr:uid="{9B9658AB-2446-4585-AFEA-2A7FF1BFAC2F}" name="Tabela58" displayName="Tabela58" ref="A8:L10" totalsRowCount="1" headerRowDxfId="1333" dataDxfId="1331" headerRowBorderDxfId="1332" tableBorderDxfId="1330" totalsRowBorderDxfId="1329">
  <autoFilter ref="A8:L9" xr:uid="{130899A0-5238-436C-8610-1D3DDD213376}"/>
  <tableColumns count="12">
    <tableColumn id="1" xr3:uid="{0AA2492F-B99C-4C42-8EA1-B48AF3701975}" name="L.p." dataDxfId="1328" totalsRowDxfId="1327"/>
    <tableColumn id="2" xr3:uid="{9A960449-EE3F-4D10-97E8-2A50ADC17C6D}" name="Nazwa, postać, dawka" dataDxfId="1326" totalsRowDxfId="1325"/>
    <tableColumn id="3" xr3:uid="{30DEF9E1-B0C6-4944-BB90-0A7ECB28CA60}" name="j.m." dataDxfId="1324" totalsRowDxfId="1323"/>
    <tableColumn id="4" xr3:uid="{4DEBF186-F9E6-4FA6-B71C-09DCDA131C6F}" name="Ilość" dataDxfId="1322" totalsRowDxfId="1321"/>
    <tableColumn id="5" xr3:uid="{F2ADE9D1-F632-4093-9575-62E3E7C30BFF}" name="C.j. netto" dataDxfId="1320" totalsRowDxfId="1319"/>
    <tableColumn id="6" xr3:uid="{0D9BE4CA-1C2D-45D8-BE44-31CF83C9CAC8}" name="Wartość netto" totalsRowFunction="sum" dataDxfId="1318" totalsRowDxfId="1317">
      <calculatedColumnFormula>Tabela58[[#This Row],[Ilość]]*Tabela58[[#This Row],[C.j. netto]]</calculatedColumnFormula>
    </tableColumn>
    <tableColumn id="7" xr3:uid="{B492E93D-7C2F-414A-8A3A-5D20123F6D30}" name="Stawka podatku VAT" dataDxfId="1316" totalsRowDxfId="1315"/>
    <tableColumn id="8" xr3:uid="{31612D65-5B46-4F1B-B77F-D4AF24E6B701}" name="C.j. brutto" dataDxfId="1314" totalsRowDxfId="1313"/>
    <tableColumn id="9" xr3:uid="{47EB554A-2585-4C61-A114-68BB8AFB7612}" name="Wartość brutto" dataDxfId="1312" totalsRowDxfId="1311"/>
    <tableColumn id="10" xr3:uid="{FD9DA8F3-6456-4361-A02A-02A8EA1292DE}" name="Producent " dataDxfId="1310" totalsRowDxfId="1309"/>
    <tableColumn id="11" xr3:uid="{08C6463A-8F31-4480-B378-429363AE3A8F}" name="Kod EAN" dataDxfId="1308" totalsRowDxfId="1307"/>
    <tableColumn id="12" xr3:uid="{F3CFE432-8CF5-4981-966E-E6DCC85D29EF}" name="Nazwa handlowa, dawka, postać , ilość w opakowaniu" dataDxfId="1306" totalsRowDxfId="1305"/>
  </tableColumns>
  <tableStyleInfo name="TableStyleMedium2" showFirstColumn="0" showLastColumn="0" showRowStripes="1" showColumnStripes="0"/>
</table>
</file>

<file path=xl/tables/table5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0" xr:uid="{B28A3E77-4764-4614-8F3E-6F6038AEA9C3}" name="Tabela59" displayName="Tabela59" ref="A8:L11" totalsRowCount="1" headerRowDxfId="1304" dataDxfId="1302" headerRowBorderDxfId="1303" tableBorderDxfId="1301" totalsRowBorderDxfId="1300">
  <autoFilter ref="A8:L10" xr:uid="{130899A0-5238-436C-8610-1D3DDD213376}"/>
  <tableColumns count="12">
    <tableColumn id="1" xr3:uid="{366C87DA-F431-45FE-84B9-05DFF6878058}" name="L.p." dataDxfId="1299" totalsRowDxfId="1298"/>
    <tableColumn id="2" xr3:uid="{42F6D81F-BC10-4969-B944-1C8B43C29D97}" name="Nazwa, postać, dawka" dataDxfId="1297" totalsRowDxfId="1296"/>
    <tableColumn id="3" xr3:uid="{9DBB84FD-60D2-44C0-ADC1-D6CC730B6989}" name="j.m." dataDxfId="1295" totalsRowDxfId="1294"/>
    <tableColumn id="4" xr3:uid="{08A922FA-C986-4B6C-8B04-3E9FAAA28E51}" name="Ilość" dataDxfId="1293" totalsRowDxfId="1292"/>
    <tableColumn id="5" xr3:uid="{C520931D-F86B-431F-8238-6468089DB3D5}" name="C.j. netto" dataDxfId="1291" totalsRowDxfId="1290"/>
    <tableColumn id="6" xr3:uid="{E31E8A56-EAE4-4CD9-BF01-D336AE09BD3E}" name="Wartość netto" totalsRowFunction="sum" dataDxfId="1289" totalsRowDxfId="1288">
      <calculatedColumnFormula>Tabela59[[#This Row],[Ilość]]*Tabela59[[#This Row],[C.j. netto]]</calculatedColumnFormula>
    </tableColumn>
    <tableColumn id="7" xr3:uid="{38EE8DF1-1155-4DFB-95DA-A9ECF7581BE7}" name="Stawka podatku VAT" dataDxfId="1287" totalsRowDxfId="1286"/>
    <tableColumn id="8" xr3:uid="{2DEEB84D-62A6-4F5F-ADB4-FD9E5E66B208}" name="C.j. brutto" dataDxfId="1285" totalsRowDxfId="1284"/>
    <tableColumn id="9" xr3:uid="{363251B0-91FC-4DBE-8925-DC6546897F61}" name="Wartość brutto" dataDxfId="1283" totalsRowDxfId="1282"/>
    <tableColumn id="10" xr3:uid="{F868F5B8-1C3B-48F6-A53A-E8B3D3324EE7}" name="Producent " dataDxfId="1281" totalsRowDxfId="1280"/>
    <tableColumn id="11" xr3:uid="{0ABCDEB2-BEA6-45DA-813B-7664FF1F37C3}" name="Kod EAN" dataDxfId="1279" totalsRowDxfId="1278"/>
    <tableColumn id="12" xr3:uid="{DD2F2B5D-1508-4F71-B10D-EBE4EB75A259}" name="Nazwa handlowa, dawka, postać , ilość w opakowaniu" dataDxfId="1277" totalsRowDxfId="1276"/>
  </tableColumns>
  <tableStyleInfo name="TableStyleMedium2" showFirstColumn="0" showLastColumn="0" showRowStripes="1" showColumnStripes="0"/>
</table>
</file>

<file path=xl/tables/table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" xr:uid="{5EDDBAA3-632C-477C-A11D-5AEFAA7D0EFC}" name="Tabela6" displayName="Tabela6" ref="A8:L10" totalsRowCount="1" headerRowDxfId="2841" dataDxfId="2839" headerRowBorderDxfId="2840" tableBorderDxfId="2838" totalsRowBorderDxfId="2837">
  <autoFilter ref="A8:L9" xr:uid="{130899A0-5238-436C-8610-1D3DDD213376}"/>
  <sortState ref="A9:L9">
    <sortCondition ref="B8:B9"/>
  </sortState>
  <tableColumns count="12">
    <tableColumn id="1" xr3:uid="{BAB299A2-2BD2-4DF5-9989-2756CFCC9460}" name="L.p." totalsRowLabel="Suma" dataDxfId="2836" totalsRowDxfId="2835"/>
    <tableColumn id="2" xr3:uid="{8A196F72-C1BA-4909-96D8-6DA3725DC299}" name="Nazwa, postać, dawka" dataDxfId="2834" totalsRowDxfId="2833"/>
    <tableColumn id="3" xr3:uid="{BF06C116-B15A-45A0-87A0-2B7BA2FB889E}" name="j.m." dataDxfId="2832" totalsRowDxfId="2831"/>
    <tableColumn id="4" xr3:uid="{55ED9E06-9A99-4852-BCFB-7CCBC401932C}" name="Ilość" dataDxfId="2830" totalsRowDxfId="2829"/>
    <tableColumn id="5" xr3:uid="{A4A17B11-BCF8-4FF4-A197-4AA0E9980929}" name="C.j. netto" dataDxfId="2828" totalsRowDxfId="2827"/>
    <tableColumn id="6" xr3:uid="{818F6320-6B50-44F4-B01C-164653FE1B6D}" name="Wartość netto" totalsRowFunction="sum" dataDxfId="2826" totalsRowDxfId="2825">
      <calculatedColumnFormula>Tabela6[[#This Row],[Ilość]]*Tabela6[[#This Row],[C.j. netto]]</calculatedColumnFormula>
    </tableColumn>
    <tableColumn id="7" xr3:uid="{72A2B90D-EC4D-44F1-8A2D-6E343EFC2388}" name="Stawka podatku VAT" dataDxfId="2824" totalsRowDxfId="2823"/>
    <tableColumn id="8" xr3:uid="{BEA35FB5-9596-4623-8C7F-C03C18D1616D}" name="C.j. brutto" dataDxfId="2822" totalsRowDxfId="2821"/>
    <tableColumn id="9" xr3:uid="{1E3F02A0-74E0-43AF-AACD-483D137692AF}" name="Wartość brutto" dataDxfId="2820" totalsRowDxfId="2819"/>
    <tableColumn id="10" xr3:uid="{91A71FEC-689D-46AA-AEDF-E6166E9E49FD}" name="Producent " dataDxfId="2818" totalsRowDxfId="2817"/>
    <tableColumn id="11" xr3:uid="{016635B3-D40F-4A5D-8E60-4B4EE8D5EC53}" name="Kod EAN" dataDxfId="2816" totalsRowDxfId="2815"/>
    <tableColumn id="12" xr3:uid="{08350C61-4DA1-4FFF-B506-7F5154D2670D}" name="Nazwa handlowa, dawka, postać , ilość w opakowaniu" dataDxfId="2814" totalsRowDxfId="2813"/>
  </tableColumns>
  <tableStyleInfo name="TableStyleMedium2" showFirstColumn="0" showLastColumn="0" showRowStripes="1" showColumnStripes="0"/>
</table>
</file>

<file path=xl/tables/table6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1" xr:uid="{2BD5E34F-24FC-4BD3-9402-1596785D54D3}" name="Tabela60" displayName="Tabela60" ref="A8:L10" totalsRowCount="1" headerRowDxfId="1275" dataDxfId="1273" headerRowBorderDxfId="1274" tableBorderDxfId="1272" totalsRowBorderDxfId="1271">
  <autoFilter ref="A8:L9" xr:uid="{130899A0-5238-436C-8610-1D3DDD213376}"/>
  <tableColumns count="12">
    <tableColumn id="1" xr3:uid="{E008B69B-BC87-433B-9CF3-C611236367BF}" name="L.p." dataDxfId="1270" totalsRowDxfId="1269"/>
    <tableColumn id="2" xr3:uid="{52051DAC-A1C0-468D-A025-9D4142056021}" name="Nazwa, postać, dawka" dataDxfId="1268" totalsRowDxfId="1267"/>
    <tableColumn id="3" xr3:uid="{A40C8B2C-C2F2-4A5B-B241-E5F04507E1DF}" name="j.m." dataDxfId="1266" totalsRowDxfId="1265"/>
    <tableColumn id="4" xr3:uid="{FEC043B8-DC80-4B7B-8389-D13A047653EB}" name="Ilość" dataDxfId="1264" totalsRowDxfId="1263"/>
    <tableColumn id="5" xr3:uid="{24B1278B-9D62-410A-BEB2-37DAAE5EAEFA}" name="C.j. netto" dataDxfId="1262" totalsRowDxfId="1261"/>
    <tableColumn id="6" xr3:uid="{64E4262C-34CC-43F8-AC20-BD20912A939B}" name="Wartość netto" totalsRowFunction="sum" dataDxfId="1260" totalsRowDxfId="1259">
      <calculatedColumnFormula>Tabela60[[#This Row],[Ilość]]*Tabela60[[#This Row],[C.j. netto]]</calculatedColumnFormula>
    </tableColumn>
    <tableColumn id="7" xr3:uid="{CA556446-6F6B-49A9-A16A-DDDCE6F048B6}" name="Stawka podatku VAT" dataDxfId="1258" totalsRowDxfId="1257"/>
    <tableColumn id="8" xr3:uid="{B7C18B33-ADBC-402D-8D0B-502BBD343B75}" name="C.j. brutto" dataDxfId="1256" totalsRowDxfId="1255"/>
    <tableColumn id="9" xr3:uid="{2142B2AC-11EE-4B80-99C7-B78E4AB53574}" name="Wartość brutto" dataDxfId="1254" totalsRowDxfId="1253"/>
    <tableColumn id="10" xr3:uid="{140B6379-77DC-412C-8ABE-23A8ABF2C046}" name="Producent " dataDxfId="1252" totalsRowDxfId="1251"/>
    <tableColumn id="11" xr3:uid="{C1B7A9B7-53A9-45E9-B3B0-702EB26B08F3}" name="Kod EAN" dataDxfId="1250" totalsRowDxfId="1249"/>
    <tableColumn id="12" xr3:uid="{4D719567-50B3-47A0-813B-633C75197B8D}" name="Nazwa handlowa, dawka, postać , ilość w opakowaniu" dataDxfId="1248" totalsRowDxfId="1247"/>
  </tableColumns>
  <tableStyleInfo name="TableStyleMedium2" showFirstColumn="0" showLastColumn="0" showRowStripes="1" showColumnStripes="0"/>
</table>
</file>

<file path=xl/tables/table6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2" xr:uid="{74D96AF3-5D1F-4C7A-A2FC-F80A20A1B4F1}" name="Tabela61" displayName="Tabela61" ref="A8:L10" totalsRowCount="1" headerRowDxfId="1246" dataDxfId="1244" headerRowBorderDxfId="1245" tableBorderDxfId="1243" totalsRowBorderDxfId="1242">
  <autoFilter ref="A8:L9" xr:uid="{130899A0-5238-436C-8610-1D3DDD213376}"/>
  <tableColumns count="12">
    <tableColumn id="1" xr3:uid="{C066447F-8C61-43DC-8F19-2ABC44F87D15}" name="L.p." dataDxfId="1241" totalsRowDxfId="1240"/>
    <tableColumn id="2" xr3:uid="{5CBD09A9-42FD-4D9B-807E-4DBFAAFE1400}" name="Nazwa, postać, dawka" dataDxfId="1239" totalsRowDxfId="1238"/>
    <tableColumn id="3" xr3:uid="{38AAAFFE-44C2-4C0E-A9EB-DEE4B0ABA3EE}" name="j.m." dataDxfId="1237" totalsRowDxfId="1236"/>
    <tableColumn id="4" xr3:uid="{857A6703-19C2-4E38-9B6E-A93742795290}" name="Ilość" dataDxfId="1235" totalsRowDxfId="1234"/>
    <tableColumn id="5" xr3:uid="{F4A599AA-A2CE-4C04-9625-56A7F49C2944}" name="C.j. netto" dataDxfId="1233" totalsRowDxfId="1232"/>
    <tableColumn id="6" xr3:uid="{FB079575-688F-40C9-ABE6-54505EE45D37}" name="Wartość netto" totalsRowFunction="sum" dataDxfId="1231" totalsRowDxfId="1230">
      <calculatedColumnFormula>Tabela61[[#This Row],[Ilość]]*Tabela61[[#This Row],[C.j. netto]]</calculatedColumnFormula>
    </tableColumn>
    <tableColumn id="7" xr3:uid="{D10846C1-DC2C-41F4-9158-09DAC2F0D23C}" name="Stawka podatku VAT" dataDxfId="1229" totalsRowDxfId="1228"/>
    <tableColumn id="8" xr3:uid="{FF6401C5-BAB4-49DB-BAC0-025D764BF0EA}" name="C.j. brutto" dataDxfId="1227" totalsRowDxfId="1226"/>
    <tableColumn id="9" xr3:uid="{DA0432FD-36CA-48A3-97C9-C6B2AA8C31DE}" name="Wartość brutto" dataDxfId="1225" totalsRowDxfId="1224"/>
    <tableColumn id="10" xr3:uid="{7716C252-8B14-47B5-9C4A-F8A2A391E5CF}" name="Producent " dataDxfId="1223" totalsRowDxfId="1222"/>
    <tableColumn id="11" xr3:uid="{55CDA562-3B20-4DF3-AF68-4F16EB747EAC}" name="Kod EAN" dataDxfId="1221" totalsRowDxfId="1220"/>
    <tableColumn id="12" xr3:uid="{98FBA14F-303C-4CF2-9FB7-0A5354BCCEBE}" name="Nazwa handlowa, dawka, postać , ilość w opakowaniu" dataDxfId="1219" totalsRowDxfId="1218"/>
  </tableColumns>
  <tableStyleInfo name="TableStyleMedium2" showFirstColumn="0" showLastColumn="0" showRowStripes="1" showColumnStripes="0"/>
</table>
</file>

<file path=xl/tables/table6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3" xr:uid="{C084BDF9-D321-42AB-8989-91F031117824}" name="Tabela62" displayName="Tabela62" ref="A8:L21" totalsRowCount="1" headerRowDxfId="1217" dataDxfId="1215" headerRowBorderDxfId="1216" tableBorderDxfId="1214" totalsRowBorderDxfId="1213">
  <autoFilter ref="A8:L20" xr:uid="{130899A0-5238-436C-8610-1D3DDD213376}"/>
  <sortState ref="A9:L14">
    <sortCondition ref="B8:B14"/>
  </sortState>
  <tableColumns count="12">
    <tableColumn id="1" xr3:uid="{99C06C47-8ED1-480C-B9E6-51FECE4BA1EA}" name="L.p." dataDxfId="1212" totalsRowDxfId="1211"/>
    <tableColumn id="2" xr3:uid="{3770825C-2C03-4E41-B352-108638F2EF57}" name="Nazwa, postać, dawka" dataDxfId="1210" totalsRowDxfId="1209"/>
    <tableColumn id="3" xr3:uid="{96785017-256E-4465-A6C8-26328FA49103}" name="j.m." dataDxfId="1208" totalsRowDxfId="1207"/>
    <tableColumn id="4" xr3:uid="{0B009CEB-3FE6-44C3-996A-E539D846A24D}" name="Ilość" dataDxfId="1206" totalsRowDxfId="1205"/>
    <tableColumn id="5" xr3:uid="{841A1377-E4CE-4C93-8D3A-0ECB2A0E6314}" name="C.j. netto" dataDxfId="1204" totalsRowDxfId="1203"/>
    <tableColumn id="6" xr3:uid="{084E54F3-DF68-4569-ABC4-9C3E57659213}" name="Wartość netto" totalsRowFunction="sum" dataDxfId="1202" totalsRowDxfId="1201">
      <calculatedColumnFormula>Tabela62[[#This Row],[Ilość]]*Tabela62[[#This Row],[C.j. netto]]</calculatedColumnFormula>
    </tableColumn>
    <tableColumn id="7" xr3:uid="{1DB88978-1CF5-4B6D-9DD7-6E43DD032901}" name="Stawka podatku VAT" dataDxfId="1200" totalsRowDxfId="1199"/>
    <tableColumn id="8" xr3:uid="{ECC38F85-8C9C-449B-AFBA-3AE79985716B}" name="C.j. brutto" dataDxfId="1198" totalsRowDxfId="1197"/>
    <tableColumn id="9" xr3:uid="{37A7A107-7515-46F3-BC1F-6D835116740B}" name="Wartość brutto" dataDxfId="1196" totalsRowDxfId="1195"/>
    <tableColumn id="10" xr3:uid="{8FD52481-7235-4174-BFC8-1D8E9EB7B07A}" name="Producent " dataDxfId="1194" totalsRowDxfId="1193"/>
    <tableColumn id="11" xr3:uid="{E1B030CE-DE35-425A-8B30-5C7AF7044673}" name="Kod EAN" dataDxfId="1192" totalsRowDxfId="1191"/>
    <tableColumn id="12" xr3:uid="{83E44DAD-4507-4958-BBA8-D514EB886B8B}" name="Nazwa handlowa, dawka, postać , ilość w opakowaniu" dataDxfId="1190" totalsRowDxfId="1189"/>
  </tableColumns>
  <tableStyleInfo name="TableStyleMedium2" showFirstColumn="0" showLastColumn="0" showRowStripes="1" showColumnStripes="0"/>
</table>
</file>

<file path=xl/tables/table6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4" xr:uid="{B0C6EACD-E97C-45A0-A724-3D2AB22DF891}" name="Tabela63" displayName="Tabela63" ref="A8:L11" totalsRowCount="1" headerRowDxfId="1188" dataDxfId="1186" headerRowBorderDxfId="1187" tableBorderDxfId="1185" totalsRowBorderDxfId="1184">
  <autoFilter ref="A8:L10" xr:uid="{130899A0-5238-436C-8610-1D3DDD213376}"/>
  <tableColumns count="12">
    <tableColumn id="1" xr3:uid="{6C7A0911-B8BD-4082-AEC3-07743732848B}" name="L.p." totalsRowLabel="Suma" dataDxfId="1183" totalsRowDxfId="1182"/>
    <tableColumn id="2" xr3:uid="{C88722E6-C4B9-406B-A023-32705B767966}" name="Nazwa, postać, dawka" dataDxfId="1181" totalsRowDxfId="1180"/>
    <tableColumn id="3" xr3:uid="{E276A82C-9363-41DD-BF9A-F00B0F05DD2C}" name="j.m." dataDxfId="1179" totalsRowDxfId="1178"/>
    <tableColumn id="4" xr3:uid="{D501D8C5-F625-4683-90BF-011429911BB8}" name="Ilość" dataDxfId="1177" totalsRowDxfId="1176"/>
    <tableColumn id="5" xr3:uid="{859417BC-D96A-4A32-BE4C-3B527F4390C6}" name="C.j. netto" dataDxfId="1175" totalsRowDxfId="1174"/>
    <tableColumn id="6" xr3:uid="{444759DF-AFFE-4281-A23F-0C525E6FDFD7}" name="Wartość netto" totalsRowFunction="sum" dataDxfId="1173" totalsRowDxfId="1172">
      <calculatedColumnFormula>Tabela63[[#This Row],[Ilość]]*Tabela63[[#This Row],[C.j. netto]]</calculatedColumnFormula>
    </tableColumn>
    <tableColumn id="7" xr3:uid="{9E5EA999-3900-4F3F-B712-5ADCF6E4CEC9}" name="Stawka podatku VAT" dataDxfId="1171" totalsRowDxfId="1170"/>
    <tableColumn id="8" xr3:uid="{CBFB15FB-7BB2-470F-A2A4-F8889521C150}" name="C.j. brutto" dataDxfId="1169" totalsRowDxfId="1168"/>
    <tableColumn id="9" xr3:uid="{B28D8BF9-556F-4D8C-AB6C-10CFCE8C13F8}" name="Wartość brutto" dataDxfId="1167" totalsRowDxfId="1166"/>
    <tableColumn id="10" xr3:uid="{77D726C8-C472-4744-ADE8-D6077749A1C0}" name="Producent " dataDxfId="1165" totalsRowDxfId="1164"/>
    <tableColumn id="11" xr3:uid="{C24D6715-1AB4-4A61-B04B-0E9697260A25}" name="Kod EAN" dataDxfId="1163" totalsRowDxfId="1162"/>
    <tableColumn id="12" xr3:uid="{DAE02E56-D2D8-4561-81E2-9C238DC5A725}" name="Nazwa handlowa, dawka, postać , ilość w opakowaniu" dataDxfId="1161" totalsRowDxfId="1160"/>
  </tableColumns>
  <tableStyleInfo name="TableStyleMedium2" showFirstColumn="0" showLastColumn="0" showRowStripes="1" showColumnStripes="0"/>
</table>
</file>

<file path=xl/tables/table6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5" xr:uid="{697415B9-5AC3-49A3-A6CB-390D5FE1F4CA}" name="Tabela64" displayName="Tabela64" ref="A8:L11" totalsRowCount="1" headerRowDxfId="1159" dataDxfId="1157" headerRowBorderDxfId="1158" tableBorderDxfId="1156" totalsRowBorderDxfId="1155">
  <autoFilter ref="A8:L10" xr:uid="{130899A0-5238-436C-8610-1D3DDD213376}"/>
  <tableColumns count="12">
    <tableColumn id="1" xr3:uid="{1EFD5C1F-4B3A-4C12-A495-E0DD303E3CF2}" name="L.p." totalsRowLabel="Suma" dataDxfId="1154" totalsRowDxfId="1153"/>
    <tableColumn id="2" xr3:uid="{45D1CEEB-4633-4026-9985-76F3FF925165}" name="Nazwa, postać, dawka" dataDxfId="1152" totalsRowDxfId="1151"/>
    <tableColumn id="3" xr3:uid="{2086F6DC-4052-4F4B-B6B0-61549BA732B4}" name="j.m." dataDxfId="1150" totalsRowDxfId="1149"/>
    <tableColumn id="4" xr3:uid="{03F338C7-7812-4C7A-9F7E-0838122D133C}" name="Ilość" dataDxfId="1148" totalsRowDxfId="1147"/>
    <tableColumn id="5" xr3:uid="{B7646241-43AA-47AE-B162-AA554D955C33}" name="C.j. netto" dataDxfId="1146" totalsRowDxfId="1145"/>
    <tableColumn id="6" xr3:uid="{E71D0C7E-8747-44CF-A655-31868839F594}" name="Wartość netto" totalsRowFunction="sum" dataDxfId="1144" totalsRowDxfId="1143">
      <calculatedColumnFormula>Tabela64[[#This Row],[Ilość]]*Tabela64[[#This Row],[C.j. netto]]</calculatedColumnFormula>
    </tableColumn>
    <tableColumn id="7" xr3:uid="{81671B53-431C-4EF4-BA7E-C364BF18AB74}" name="Stawka podatku VAT" dataDxfId="1142" totalsRowDxfId="1141"/>
    <tableColumn id="8" xr3:uid="{697C5184-8EC8-4CA1-925C-7887CBE0E5B8}" name="C.j. brutto" dataDxfId="1140" totalsRowDxfId="1139"/>
    <tableColumn id="9" xr3:uid="{8102787A-9D84-425B-A000-79539197E862}" name="Wartość brutto" dataDxfId="1138" totalsRowDxfId="1137"/>
    <tableColumn id="10" xr3:uid="{AB4B2C2E-F80F-428F-92C0-2D7CF3184E3E}" name="Producent " dataDxfId="1136" totalsRowDxfId="1135"/>
    <tableColumn id="11" xr3:uid="{DEE3F43A-0F28-47CB-B9BB-DC844D8F5738}" name="Kod EAN" dataDxfId="1134" totalsRowDxfId="1133"/>
    <tableColumn id="12" xr3:uid="{DD566027-3FB6-4E05-A916-9D697CAA75E4}" name="Nazwa handlowa, dawka, postać , ilość w opakowaniu" dataDxfId="1132" totalsRowDxfId="1131"/>
  </tableColumns>
  <tableStyleInfo name="TableStyleMedium2" showFirstColumn="0" showLastColumn="0" showRowStripes="1" showColumnStripes="0"/>
</table>
</file>

<file path=xl/tables/table6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6" xr:uid="{179047AA-153C-475E-A499-FEC5AED6D203}" name="Tabela65" displayName="Tabela65" ref="A8:L10" totalsRowCount="1" headerRowDxfId="1130" dataDxfId="1128" headerRowBorderDxfId="1129" tableBorderDxfId="1127" totalsRowBorderDxfId="1126">
  <autoFilter ref="A8:L9" xr:uid="{130899A0-5238-436C-8610-1D3DDD213376}"/>
  <tableColumns count="12">
    <tableColumn id="1" xr3:uid="{E92BD7AD-4114-451E-A328-3FF65C18C2E4}" name="L.p." dataDxfId="1125" totalsRowDxfId="1124" totalsRowCellStyle="Normalny 2"/>
    <tableColumn id="2" xr3:uid="{0C149F1F-6910-44B9-87BC-A1A946B6C986}" name="Nazwa, postać, dawka" dataDxfId="1123" totalsRowDxfId="1122" totalsRowCellStyle="Normalny 2"/>
    <tableColumn id="3" xr3:uid="{1F201FCB-CB0F-44D3-9D67-EC2D7EC35FC8}" name="j.m." dataDxfId="1121" totalsRowDxfId="1120" totalsRowCellStyle="Normalny 2"/>
    <tableColumn id="4" xr3:uid="{2048EBE8-2D07-4FB6-8B7C-46404155E1D5}" name="Ilość" dataDxfId="1119" totalsRowDxfId="1118" totalsRowCellStyle="Normalny 2"/>
    <tableColumn id="5" xr3:uid="{24E40564-656A-4A27-A673-540C3CDF0BC4}" name="C.j. netto" dataDxfId="1117" totalsRowDxfId="1116" totalsRowCellStyle="Normalny 2"/>
    <tableColumn id="6" xr3:uid="{F7E16795-F96C-40F1-A116-EEC8B778AC8B}" name="Wartość netto" totalsRowFunction="sum" dataDxfId="1115" totalsRowDxfId="1114" totalsRowCellStyle="Normalny 2">
      <calculatedColumnFormula>Tabela65[[#This Row],[Ilość]]*Tabela65[[#This Row],[C.j. netto]]</calculatedColumnFormula>
    </tableColumn>
    <tableColumn id="7" xr3:uid="{DDC750EF-D489-464C-8750-122DAA3FB6B6}" name="Stawka podatku VAT" dataDxfId="1113" totalsRowDxfId="1112" totalsRowCellStyle="Normalny 2"/>
    <tableColumn id="8" xr3:uid="{9A94DF73-518D-4DE5-B4EE-1EAE8240542F}" name="C.j. brutto" dataDxfId="1111" totalsRowDxfId="1110" totalsRowCellStyle="Normalny 2"/>
    <tableColumn id="9" xr3:uid="{9BEB7486-2ACD-4E8F-BD11-A1B45C3769AD}" name="Wartość brutto" dataDxfId="1109" totalsRowDxfId="1108" totalsRowCellStyle="Normalny 2"/>
    <tableColumn id="10" xr3:uid="{67A51529-E7AC-471B-AD8A-34938AD5C245}" name="Producent " dataDxfId="1107" totalsRowDxfId="1106" totalsRowCellStyle="Normalny 2"/>
    <tableColumn id="11" xr3:uid="{4CFFD74C-7ADC-4E74-96EC-07665FC70954}" name="Kod EAN" dataDxfId="1105" totalsRowDxfId="1104" totalsRowCellStyle="Normalny 2"/>
    <tableColumn id="12" xr3:uid="{EBC18857-E2B3-4373-BE0D-C73E10D32376}" name="Nazwa handlowa, dawka, postać , ilość w opakowaniu" dataDxfId="1103" totalsRowDxfId="1102" totalsRowCellStyle="Normalny 2"/>
  </tableColumns>
  <tableStyleInfo name="TableStyleMedium2" showFirstColumn="0" showLastColumn="0" showRowStripes="1" showColumnStripes="0"/>
</table>
</file>

<file path=xl/tables/table6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7" xr:uid="{362BB805-4337-4A86-8FC5-0E6FF4B57F5B}" name="Tabela66" displayName="Tabela66" ref="A8:L11" totalsRowCount="1" headerRowDxfId="1101" dataDxfId="1099" headerRowBorderDxfId="1100" tableBorderDxfId="1098" totalsRowBorderDxfId="1097">
  <autoFilter ref="A8:L10" xr:uid="{130899A0-5238-436C-8610-1D3DDD213376}"/>
  <tableColumns count="12">
    <tableColumn id="1" xr3:uid="{1B79C0A6-5DA2-4A50-A1E3-64F1F1C44838}" name="L.p." totalsRowLabel="Suma" dataDxfId="1096" totalsRowDxfId="1095"/>
    <tableColumn id="2" xr3:uid="{4B72128E-9DCE-4016-B650-F5E99986435C}" name="Nazwa, postać, dawka" dataDxfId="1094" totalsRowDxfId="1093"/>
    <tableColumn id="3" xr3:uid="{B331411D-3480-47E6-807E-DEBFF0A117F5}" name="j.m." dataDxfId="1092" totalsRowDxfId="1091"/>
    <tableColumn id="4" xr3:uid="{D63BB089-C92E-485C-9F40-2D919E516985}" name="Ilość" dataDxfId="1090" totalsRowDxfId="1089"/>
    <tableColumn id="5" xr3:uid="{204584B3-773D-4BF7-9B13-BB49E480BEA5}" name="C.j. netto" dataDxfId="1088" totalsRowDxfId="1087"/>
    <tableColumn id="6" xr3:uid="{FCAD9D11-BEEA-4356-A34A-12A51C131891}" name="Wartość netto" totalsRowFunction="sum" dataDxfId="1086" totalsRowDxfId="1085">
      <calculatedColumnFormula>Tabela66[[#This Row],[Ilość]]*Tabela66[[#This Row],[C.j. netto]]</calculatedColumnFormula>
    </tableColumn>
    <tableColumn id="7" xr3:uid="{37BE614C-4FE8-4233-8B6F-32547731AB4E}" name="Stawka podatku VAT" dataDxfId="1084" totalsRowDxfId="1083"/>
    <tableColumn id="8" xr3:uid="{9F75CBE3-C7D9-4690-A113-9ED70A1D3BDB}" name="C.j. brutto" dataDxfId="1082" totalsRowDxfId="1081"/>
    <tableColumn id="9" xr3:uid="{389DFBF0-0936-4997-80EF-B7F13483BE02}" name="Wartość brutto" dataDxfId="1080" totalsRowDxfId="1079"/>
    <tableColumn id="10" xr3:uid="{F024DBD2-C9D9-4B6D-B728-09A2E1FB1C93}" name="Producent " dataDxfId="1078" totalsRowDxfId="1077"/>
    <tableColumn id="11" xr3:uid="{306C4349-DAA4-435A-843C-40284C0179E2}" name="Kod EAN" dataDxfId="1076" totalsRowDxfId="1075"/>
    <tableColumn id="12" xr3:uid="{0015AD67-E755-449D-914F-4790B73626B5}" name="Nazwa handlowa, dawka, postać , ilość w opakowaniu" dataDxfId="1074" totalsRowDxfId="1073"/>
  </tableColumns>
  <tableStyleInfo name="TableStyleMedium2" showFirstColumn="0" showLastColumn="0" showRowStripes="1" showColumnStripes="0"/>
</table>
</file>

<file path=xl/tables/table6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8" xr:uid="{D6244E8D-2AB0-4A44-8AD9-3CF9B7686075}" name="Tabela67" displayName="Tabela67" ref="A8:L10" totalsRowCount="1" headerRowDxfId="1072" dataDxfId="1070" headerRowBorderDxfId="1071" tableBorderDxfId="1069" totalsRowBorderDxfId="1068">
  <autoFilter ref="A8:L9" xr:uid="{130899A0-5238-436C-8610-1D3DDD213376}"/>
  <tableColumns count="12">
    <tableColumn id="1" xr3:uid="{15F4703D-4266-4381-A882-9F74FE8DD21F}" name="L.p." totalsRowLabel="Suma" dataDxfId="1067" totalsRowDxfId="1066"/>
    <tableColumn id="2" xr3:uid="{45FBFAF5-BDDD-419A-8D22-72A36768278B}" name="Nazwa, postać, dawka" dataDxfId="1065" totalsRowDxfId="1064"/>
    <tableColumn id="3" xr3:uid="{05AE71D2-3312-4157-B789-9D2F4BC61041}" name="j.m." dataDxfId="1063" totalsRowDxfId="1062"/>
    <tableColumn id="4" xr3:uid="{626A7FE8-F62A-4509-B9A7-64894100949C}" name="Ilość" dataDxfId="1061" totalsRowDxfId="1060"/>
    <tableColumn id="5" xr3:uid="{D40A0C16-822E-4D41-AE27-4FCF947F9E87}" name="C.j. netto" dataDxfId="1059" totalsRowDxfId="1058"/>
    <tableColumn id="6" xr3:uid="{3F958610-565A-4A83-9290-FE283CF25AD0}" name="Wartość netto" totalsRowFunction="sum" dataDxfId="1057" totalsRowDxfId="1056">
      <calculatedColumnFormula>Tabela67[[#This Row],[Ilość]]*Tabela67[[#This Row],[C.j. netto]]</calculatedColumnFormula>
    </tableColumn>
    <tableColumn id="7" xr3:uid="{BA25AB3C-2C6C-4547-A79E-04478DA32BC5}" name="Stawka podatku VAT" dataDxfId="1055" totalsRowDxfId="1054"/>
    <tableColumn id="8" xr3:uid="{12D01A15-10B9-4D60-BE7F-EFD0C79F94DB}" name="C.j. brutto" dataDxfId="1053" totalsRowDxfId="1052"/>
    <tableColumn id="9" xr3:uid="{52314371-6266-4BC5-8CCD-ABDB2E7437ED}" name="Wartość brutto" dataDxfId="1051" totalsRowDxfId="1050"/>
    <tableColumn id="10" xr3:uid="{5E884939-A508-446D-8155-74621A521715}" name="Producent " dataDxfId="1049" totalsRowDxfId="1048"/>
    <tableColumn id="11" xr3:uid="{C0F293C0-297A-479C-B8CC-B5ED1B88338A}" name="Kod EAN" dataDxfId="1047" totalsRowDxfId="1046"/>
    <tableColumn id="12" xr3:uid="{2171BF9F-757E-4BFC-A65B-DAA023AB9331}" name="Nazwa handlowa, dawka, postać , ilość w opakowaniu" dataDxfId="1045" totalsRowDxfId="1044"/>
  </tableColumns>
  <tableStyleInfo name="TableStyleMedium2" showFirstColumn="0" showLastColumn="0" showRowStripes="1" showColumnStripes="0"/>
</table>
</file>

<file path=xl/tables/table6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69" xr:uid="{5E974BC3-203A-4EDB-8FDD-8D26FAD84143}" name="Tabela68" displayName="Tabela68" ref="A8:L10" totalsRowCount="1" headerRowDxfId="1043" dataDxfId="1041" headerRowBorderDxfId="1042" tableBorderDxfId="1040" totalsRowBorderDxfId="1039">
  <autoFilter ref="A8:L9" xr:uid="{130899A0-5238-436C-8610-1D3DDD213376}"/>
  <tableColumns count="12">
    <tableColumn id="1" xr3:uid="{1C618E82-7767-4C59-B889-CF3DF341BDEE}" name="L.p." totalsRowLabel="Suma" dataDxfId="1038" totalsRowDxfId="1037"/>
    <tableColumn id="2" xr3:uid="{39D2CF11-9E55-45E2-B3B7-6792662D2C54}" name="Nazwa, postać, dawka" dataDxfId="1036" totalsRowDxfId="1035"/>
    <tableColumn id="3" xr3:uid="{9A7ACF17-3502-4F56-BF06-8BC2BF4BF381}" name="j.m." dataDxfId="1034" totalsRowDxfId="1033"/>
    <tableColumn id="4" xr3:uid="{8B70560A-A45A-4AEF-AF24-448DD96D7E9D}" name="Ilość" dataDxfId="1032" totalsRowDxfId="1031"/>
    <tableColumn id="5" xr3:uid="{348879B7-F790-4D27-A17A-B821BE29D148}" name="C.j. netto" dataDxfId="1030" totalsRowDxfId="1029"/>
    <tableColumn id="6" xr3:uid="{F24A6778-7AB3-46CC-A757-EA03AB0C176C}" name="Wartość netto" totalsRowFunction="sum" dataDxfId="1028" totalsRowDxfId="1027">
      <calculatedColumnFormula>Tabela68[[#This Row],[Ilość]]*Tabela68[[#This Row],[C.j. netto]]</calculatedColumnFormula>
    </tableColumn>
    <tableColumn id="7" xr3:uid="{531F3B44-7095-4B67-9916-C41D60C26E78}" name="Stawka podatku VAT" dataDxfId="1026" totalsRowDxfId="1025"/>
    <tableColumn id="8" xr3:uid="{63839A45-EA91-46AF-93C2-43D4F48310C9}" name="C.j. brutto" dataDxfId="1024" totalsRowDxfId="1023"/>
    <tableColumn id="9" xr3:uid="{9D0BF75E-798B-476D-A51B-7C7D7900DE92}" name="Wartość brutto" dataDxfId="1022" totalsRowDxfId="1021"/>
    <tableColumn id="10" xr3:uid="{2BFFEF2E-B2AE-4B3C-8F17-F1C09F9664DE}" name="Producent " dataDxfId="1020" totalsRowDxfId="1019"/>
    <tableColumn id="11" xr3:uid="{2D76CCCA-D1A3-4DE8-8A1A-6EE2270AD377}" name="Kod EAN" dataDxfId="1018" totalsRowDxfId="1017"/>
    <tableColumn id="12" xr3:uid="{F4469E64-4861-4BEF-A67E-38C876001FE7}" name="Nazwa handlowa, dawka, postać , ilość w opakowaniu" dataDxfId="1016" totalsRowDxfId="1015"/>
  </tableColumns>
  <tableStyleInfo name="TableStyleMedium2" showFirstColumn="0" showLastColumn="0" showRowStripes="1" showColumnStripes="0"/>
</table>
</file>

<file path=xl/tables/table6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0" xr:uid="{2BA0DCBC-0E58-4496-AE66-D523CD78F883}" name="Tabela69" displayName="Tabela69" ref="A8:L11" totalsRowCount="1" headerRowDxfId="1014" dataDxfId="1012" headerRowBorderDxfId="1013" tableBorderDxfId="1011" totalsRowBorderDxfId="1010">
  <autoFilter ref="A8:L10" xr:uid="{130899A0-5238-436C-8610-1D3DDD213376}"/>
  <tableColumns count="12">
    <tableColumn id="1" xr3:uid="{71CFD197-4DE3-4FB5-9358-787E1571129B}" name="L.p." totalsRowLabel="Suma" dataDxfId="1009" totalsRowDxfId="1008"/>
    <tableColumn id="2" xr3:uid="{751D921E-7F54-415D-883B-8BE269072D4F}" name="Nazwa, postać, dawka" dataDxfId="1007" totalsRowDxfId="1006"/>
    <tableColumn id="3" xr3:uid="{81BC26E0-7BF9-4A0B-9446-B88F8571D3CC}" name="j.m." dataDxfId="1005" totalsRowDxfId="1004"/>
    <tableColumn id="4" xr3:uid="{802094BB-2F62-4208-9DA4-2565945C5414}" name="Ilość" dataDxfId="1003" totalsRowDxfId="1002"/>
    <tableColumn id="5" xr3:uid="{F4702A1B-6DEB-4D50-BDF0-42730E579823}" name="C.j. netto" dataDxfId="1001" totalsRowDxfId="1000"/>
    <tableColumn id="6" xr3:uid="{D8612C13-B800-4244-8EA3-0654A644CBB1}" name="Wartość netto" totalsRowFunction="sum" dataDxfId="999" totalsRowDxfId="998">
      <calculatedColumnFormula>Tabela69[[#This Row],[Ilość]]*Tabela69[[#This Row],[C.j. netto]]</calculatedColumnFormula>
    </tableColumn>
    <tableColumn id="7" xr3:uid="{3E63F81F-DE39-4EDF-B77B-36E09D4B257F}" name="Stawka podatku VAT" dataDxfId="997" totalsRowDxfId="996"/>
    <tableColumn id="8" xr3:uid="{FCC648D9-ECD0-4344-A752-BC5202C165F9}" name="C.j. brutto" dataDxfId="995" totalsRowDxfId="994"/>
    <tableColumn id="9" xr3:uid="{68303266-7654-4EB9-91F2-66594F543486}" name="Wartość brutto" dataDxfId="993" totalsRowDxfId="992"/>
    <tableColumn id="10" xr3:uid="{BF8F97DC-6270-4899-9CC7-CE7B924670D6}" name="Producent " dataDxfId="991" totalsRowDxfId="990"/>
    <tableColumn id="11" xr3:uid="{C90008A9-33CE-4276-8BB6-D555BDC6309E}" name="Kod EAN" dataDxfId="989" totalsRowDxfId="988"/>
    <tableColumn id="12" xr3:uid="{D5FAD9B2-73AA-4345-AA88-088342F61E16}" name="Nazwa handlowa, dawka, postać , ilość w opakowaniu" dataDxfId="987" totalsRowDxfId="986"/>
  </tableColumns>
  <tableStyleInfo name="TableStyleMedium2" showFirstColumn="0" showLastColumn="0" showRowStripes="1" showColumnStripes="0"/>
</table>
</file>

<file path=xl/tables/table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" xr:uid="{5BB84C87-4B72-46BA-A413-B2552485C5B6}" name="Tabela7" displayName="Tabela7" ref="A8:L11" totalsRowCount="1" headerRowDxfId="2812" dataDxfId="2810" headerRowBorderDxfId="2811" tableBorderDxfId="2809" totalsRowBorderDxfId="2808">
  <autoFilter ref="A8:L10" xr:uid="{130899A0-5238-436C-8610-1D3DDD213376}"/>
  <sortState ref="A9:L10">
    <sortCondition ref="B8:B10"/>
  </sortState>
  <tableColumns count="12">
    <tableColumn id="1" xr3:uid="{92DDFB8C-F507-469B-A9E1-8B49CCCE23AC}" name="L.p." totalsRowLabel="Suma" dataDxfId="2807" totalsRowDxfId="2806"/>
    <tableColumn id="2" xr3:uid="{406FBAA4-9DE4-4323-ABA2-DC4B6169EC85}" name="Nazwa, postać, dawka" dataDxfId="2805" totalsRowDxfId="2804"/>
    <tableColumn id="3" xr3:uid="{DA0ED975-4A59-4254-944B-497D116767FA}" name="j.m." dataDxfId="2803" totalsRowDxfId="2802"/>
    <tableColumn id="4" xr3:uid="{B5937C18-A9C1-4FB1-B430-5DA115073334}" name="Ilość" dataDxfId="2801" totalsRowDxfId="2800"/>
    <tableColumn id="5" xr3:uid="{3AEA45AF-7660-43E4-966C-253BDA74F023}" name="C.j. netto" dataDxfId="2799" totalsRowDxfId="2798"/>
    <tableColumn id="6" xr3:uid="{66951DDF-CB5F-4450-811B-AF0996EDAB2B}" name="Wartość netto" totalsRowFunction="sum" dataDxfId="2797" totalsRowDxfId="2796">
      <calculatedColumnFormula>Tabela7[[#This Row],[Ilość]]*Tabela7[[#This Row],[C.j. netto]]</calculatedColumnFormula>
    </tableColumn>
    <tableColumn id="7" xr3:uid="{7FB51120-EB78-498F-B13F-D38BB39F851E}" name="Stawka podatku VAT" dataDxfId="2795" totalsRowDxfId="2794"/>
    <tableColumn id="8" xr3:uid="{D20135E5-DC94-4B3B-BF0B-8EA7E62BF1B6}" name="C.j. brutto" dataDxfId="2793" totalsRowDxfId="2792"/>
    <tableColumn id="9" xr3:uid="{FBD8AFD6-0F81-49A7-B754-19CDE73A2735}" name="Wartość brutto" dataDxfId="2791" totalsRowDxfId="2790"/>
    <tableColumn id="10" xr3:uid="{A6C85E4E-A865-4DD3-A264-4B7480B6E48E}" name="Producent " dataDxfId="2789" totalsRowDxfId="2788"/>
    <tableColumn id="11" xr3:uid="{DB3EF5E1-5FCE-40AB-AA2F-D85C70963294}" name="Kod EAN" dataDxfId="2787" totalsRowDxfId="2786"/>
    <tableColumn id="12" xr3:uid="{D5BB0458-618D-4DFD-9142-5D2A3D54F581}" name="Nazwa handlowa, dawka, postać , ilość w opakowaniu" dataDxfId="2785" totalsRowDxfId="2784"/>
  </tableColumns>
  <tableStyleInfo name="TableStyleMedium2" showFirstColumn="0" showLastColumn="0" showRowStripes="1" showColumnStripes="0"/>
</table>
</file>

<file path=xl/tables/table7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1" xr:uid="{A0070501-666B-43D6-97CB-FB1481F9CD6D}" name="Tabela70" displayName="Tabela70" ref="A8:L11" totalsRowCount="1" headerRowDxfId="985" dataDxfId="983" headerRowBorderDxfId="984" tableBorderDxfId="982" totalsRowBorderDxfId="981">
  <autoFilter ref="A8:L10" xr:uid="{130899A0-5238-436C-8610-1D3DDD213376}"/>
  <tableColumns count="12">
    <tableColumn id="1" xr3:uid="{94CF1EE7-444F-4C9A-848C-057FC28CCC32}" name="L.p." totalsRowLabel="Suma" dataDxfId="980" totalsRowDxfId="979"/>
    <tableColumn id="2" xr3:uid="{A39BCDB9-732B-4B77-BC1D-3C3C61E7A469}" name="Nazwa, postać, dawka" dataDxfId="978" totalsRowDxfId="977"/>
    <tableColumn id="3" xr3:uid="{1C34A699-B61B-4717-830E-F9E3F4A10FA5}" name="j.m." dataDxfId="976" totalsRowDxfId="975"/>
    <tableColumn id="4" xr3:uid="{111A9D0A-96EC-4231-AE5A-16DB2431FBE1}" name="Ilość" dataDxfId="974" totalsRowDxfId="973"/>
    <tableColumn id="5" xr3:uid="{A5056097-5CCB-4369-BB6A-6104AB61953F}" name="C.j. netto" dataDxfId="972" totalsRowDxfId="971"/>
    <tableColumn id="6" xr3:uid="{33D6051D-46F6-4FF5-A5EC-391903A1BCEB}" name="Wartość netto" totalsRowFunction="sum" dataDxfId="970" totalsRowDxfId="969">
      <calculatedColumnFormula>Tabela70[[#This Row],[Ilość]]*Tabela70[[#This Row],[C.j. netto]]</calculatedColumnFormula>
    </tableColumn>
    <tableColumn id="7" xr3:uid="{1B756D03-1902-460F-84CB-DE2C455DB6E7}" name="Stawka podatku VAT" dataDxfId="968" totalsRowDxfId="967"/>
    <tableColumn id="8" xr3:uid="{73E50379-F974-4EBD-85CD-F567414505D1}" name="C.j. brutto" dataDxfId="966" totalsRowDxfId="965"/>
    <tableColumn id="9" xr3:uid="{092F57D9-2A1F-4C6D-ABAD-673F34268C26}" name="Wartość brutto" dataDxfId="964" totalsRowDxfId="963"/>
    <tableColumn id="10" xr3:uid="{AA26C66E-21FA-4775-B995-F6BE9553DA90}" name="Producent " dataDxfId="962" totalsRowDxfId="961"/>
    <tableColumn id="11" xr3:uid="{A1A14430-8303-4D8F-8288-77381A9CF847}" name="Kod EAN" dataDxfId="960" totalsRowDxfId="959"/>
    <tableColumn id="12" xr3:uid="{0C9DC7CB-9635-418A-94EC-DA3497C4E878}" name="Nazwa handlowa, dawka, postać , ilość w opakowaniu" dataDxfId="958" totalsRowDxfId="957"/>
  </tableColumns>
  <tableStyleInfo name="TableStyleMedium2" showFirstColumn="0" showLastColumn="0" showRowStripes="1" showColumnStripes="0"/>
</table>
</file>

<file path=xl/tables/table7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2" xr:uid="{61F5842B-AF2F-4EE1-96BC-9023E24E4064}" name="Tabela71" displayName="Tabela71" ref="A8:L10" totalsRowCount="1" headerRowDxfId="956" dataDxfId="954" headerRowBorderDxfId="955" tableBorderDxfId="953" totalsRowBorderDxfId="952">
  <autoFilter ref="A8:L9" xr:uid="{130899A0-5238-436C-8610-1D3DDD213376}"/>
  <tableColumns count="12">
    <tableColumn id="1" xr3:uid="{F7A08C42-585C-4660-A465-2AC7DBCAD198}" name="L.p." totalsRowLabel="Suma" dataDxfId="951" totalsRowDxfId="950"/>
    <tableColumn id="2" xr3:uid="{A9E1C46C-B16C-419C-A1B1-CB7D031A5679}" name="Nazwa, postać, dawka" dataDxfId="949" totalsRowDxfId="948"/>
    <tableColumn id="3" xr3:uid="{D28CDEFF-985C-4A19-8889-FA71263CA4F9}" name="j.m." dataDxfId="947" totalsRowDxfId="946"/>
    <tableColumn id="4" xr3:uid="{1F6F6ADA-DF8C-4CFF-AD03-C4958CE07546}" name="Ilość" dataDxfId="945" totalsRowDxfId="944"/>
    <tableColumn id="5" xr3:uid="{6C8454CA-5432-4FAA-82D3-23B56D33A763}" name="C.j. netto" dataDxfId="943" totalsRowDxfId="942"/>
    <tableColumn id="6" xr3:uid="{5B903C86-17D8-4AEA-84A0-6E41FE394E3E}" name="Wartość netto" totalsRowFunction="sum" dataDxfId="941" totalsRowDxfId="940">
      <calculatedColumnFormula>Tabela71[[#This Row],[Ilość]]*Tabela71[[#This Row],[C.j. netto]]</calculatedColumnFormula>
    </tableColumn>
    <tableColumn id="7" xr3:uid="{E8866B68-EA51-47FD-A4E1-C3B2E56BD261}" name="Stawka podatku VAT" dataDxfId="939" totalsRowDxfId="938"/>
    <tableColumn id="8" xr3:uid="{1C493CA7-0ED8-4C1A-8D83-397EFE1987AD}" name="C.j. brutto" dataDxfId="937" totalsRowDxfId="936"/>
    <tableColumn id="9" xr3:uid="{2DC31521-405A-4909-9677-086DDF8A02E3}" name="Wartość brutto" dataDxfId="935" totalsRowDxfId="934"/>
    <tableColumn id="10" xr3:uid="{DA973165-9DED-4340-97B5-BC2A9A27B81E}" name="Producent " dataDxfId="933" totalsRowDxfId="932"/>
    <tableColumn id="11" xr3:uid="{93FD0124-10A8-4F22-8E66-1DB387A18FA5}" name="Kod EAN" dataDxfId="931" totalsRowDxfId="930"/>
    <tableColumn id="12" xr3:uid="{F4934F5F-1AA4-4DF4-A869-07474E67A9F7}" name="Nazwa handlowa, dawka, postać , ilość w opakowaniu" dataDxfId="929" totalsRowDxfId="928"/>
  </tableColumns>
  <tableStyleInfo name="TableStyleMedium2" showFirstColumn="0" showLastColumn="0" showRowStripes="1" showColumnStripes="0"/>
</table>
</file>

<file path=xl/tables/table7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3" xr:uid="{0860944C-50DD-4DAC-8AF2-25C4DE16078D}" name="Tabela73" displayName="Tabela73" ref="A8:L11" totalsRowCount="1" headerRowDxfId="927" dataDxfId="925" headerRowBorderDxfId="926" tableBorderDxfId="924" totalsRowBorderDxfId="923">
  <autoFilter ref="A8:L10" xr:uid="{130899A0-5238-436C-8610-1D3DDD213376}"/>
  <tableColumns count="12">
    <tableColumn id="1" xr3:uid="{45F95217-A605-4FDE-A7C0-A3C99EDF1B1F}" name="L.p." totalsRowLabel="Suma" dataDxfId="922" totalsRowDxfId="921"/>
    <tableColumn id="2" xr3:uid="{A9F758FA-BA7A-4A32-B14D-71083F1EBC00}" name="Nazwa, postać, dawka" dataDxfId="920" totalsRowDxfId="919"/>
    <tableColumn id="3" xr3:uid="{AA067BDE-375D-4D06-A3F8-16F968678C0F}" name="j.m." dataDxfId="918" totalsRowDxfId="917"/>
    <tableColumn id="4" xr3:uid="{ED4D642C-6A29-4B30-91DE-96F57B3165D6}" name="Ilość" dataDxfId="916" totalsRowDxfId="915"/>
    <tableColumn id="5" xr3:uid="{903F598C-8D3B-490B-9A5C-18010145122B}" name="C.j. netto" dataDxfId="914" totalsRowDxfId="913"/>
    <tableColumn id="6" xr3:uid="{59218570-4A01-44C4-9A8F-15D564B12FC6}" name="Wartość netto" totalsRowFunction="sum" dataDxfId="912" totalsRowDxfId="911">
      <calculatedColumnFormula>Tabela73[[#This Row],[Ilość]]*Tabela73[[#This Row],[C.j. netto]]</calculatedColumnFormula>
    </tableColumn>
    <tableColumn id="7" xr3:uid="{E447C456-D5EE-498E-AF16-4FE275FB8391}" name="Stawka podatku VAT" dataDxfId="910" totalsRowDxfId="909"/>
    <tableColumn id="8" xr3:uid="{BF5C9E37-40A3-492E-B9D3-7D27E3BF751F}" name="C.j. brutto" dataDxfId="908" totalsRowDxfId="907">
      <calculatedColumnFormula>Tabela73[[#This Row],[C.j. netto]]*(1+Tabela73[[#This Row],[Stawka podatku VAT]])</calculatedColumnFormula>
    </tableColumn>
    <tableColumn id="9" xr3:uid="{1939447A-A8D3-4E86-B8EE-ED6D2265BF0F}" name="Wartość brutto" dataDxfId="906" totalsRowDxfId="905">
      <calculatedColumnFormula>Tabela73[[#This Row],[C.j. brutto]]*Tabela73[[#This Row],[Ilość]]</calculatedColumnFormula>
    </tableColumn>
    <tableColumn id="10" xr3:uid="{E4566794-41E4-4D1A-B04C-ED4CC18BE471}" name="Producent " dataDxfId="904" totalsRowDxfId="903"/>
    <tableColumn id="11" xr3:uid="{2A9CC4A0-C5A7-42DD-B39C-FADAC0719F05}" name="Kod EAN" dataDxfId="902" totalsRowDxfId="901"/>
    <tableColumn id="12" xr3:uid="{27B54E43-1B3F-4784-BB72-99775DF88BE3}" name="Nazwa handlowa, dawka, postać , ilość w opakowaniu" dataDxfId="900" totalsRowDxfId="899"/>
  </tableColumns>
  <tableStyleInfo name="TableStyleMedium2" showFirstColumn="0" showLastColumn="0" showRowStripes="1" showColumnStripes="0"/>
</table>
</file>

<file path=xl/tables/table7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4" xr:uid="{47DF6D4B-307F-409B-B276-0C44BA7DA690}" name="Tabela74" displayName="Tabela74" ref="A8:L11" totalsRowCount="1" headerRowDxfId="898" dataDxfId="896" headerRowBorderDxfId="897" tableBorderDxfId="895" totalsRowBorderDxfId="894">
  <autoFilter ref="A8:L10" xr:uid="{130899A0-5238-436C-8610-1D3DDD213376}"/>
  <tableColumns count="12">
    <tableColumn id="1" xr3:uid="{032A86AF-B169-4BB3-A089-D8B2374BBE4B}" name="L.p." totalsRowLabel="Suma" dataDxfId="893" totalsRowDxfId="892"/>
    <tableColumn id="2" xr3:uid="{C384C06C-704F-4976-8C07-249363C83D4C}" name="Nazwa, postać, dawka" dataDxfId="891" totalsRowDxfId="890"/>
    <tableColumn id="3" xr3:uid="{CA2CD763-9C63-4F35-AE11-926C9DF514F1}" name="j.m." dataDxfId="889" totalsRowDxfId="888"/>
    <tableColumn id="4" xr3:uid="{91BDBC05-C15C-4889-91FC-6B987DEF978F}" name="Ilość" dataDxfId="887" totalsRowDxfId="886"/>
    <tableColumn id="5" xr3:uid="{F8487343-D1D0-4ABE-B354-C82C6E1DD553}" name="C.j. netto" dataDxfId="885" totalsRowDxfId="884"/>
    <tableColumn id="6" xr3:uid="{A9F1F398-7A09-49C5-9703-46DF1B9DFB83}" name="Wartość netto" totalsRowFunction="sum" dataDxfId="883" totalsRowDxfId="882">
      <calculatedColumnFormula>Tabela74[[#This Row],[Ilość]]*Tabela74[[#This Row],[C.j. netto]]</calculatedColumnFormula>
    </tableColumn>
    <tableColumn id="7" xr3:uid="{D13B3CA3-96B1-42ED-A873-1A4F5C5BEDDF}" name="Stawka podatku VAT" dataDxfId="881" totalsRowDxfId="880"/>
    <tableColumn id="8" xr3:uid="{32AC188F-FDBD-4990-877C-0449D2F2B12B}" name="C.j. brutto" dataDxfId="879" totalsRowDxfId="878"/>
    <tableColumn id="9" xr3:uid="{13510804-4F01-4C5E-AEB0-E8B0FD61C965}" name="Wartość brutto" dataDxfId="877" totalsRowDxfId="876"/>
    <tableColumn id="10" xr3:uid="{F0833E69-9EA6-44A5-B0CE-8072702C0B7B}" name="Producent " dataDxfId="875" totalsRowDxfId="874"/>
    <tableColumn id="11" xr3:uid="{C1355CBA-0BB4-439D-8D7A-5690515FB4DF}" name="Kod EAN" dataDxfId="873" totalsRowDxfId="872"/>
    <tableColumn id="12" xr3:uid="{DB74E82E-3276-4835-934C-DFAE25E686B0}" name="Nazwa handlowa, dawka, postać , ilość w opakowaniu" dataDxfId="871" totalsRowDxfId="870"/>
  </tableColumns>
  <tableStyleInfo name="TableStyleMedium2" showFirstColumn="0" showLastColumn="0" showRowStripes="1" showColumnStripes="0"/>
</table>
</file>

<file path=xl/tables/table7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5" xr:uid="{14DEAA8C-C301-44DA-A632-F01609787F28}" name="Tabela75" displayName="Tabela75" ref="A8:L10" totalsRowCount="1" headerRowDxfId="869" dataDxfId="867" headerRowBorderDxfId="868" tableBorderDxfId="866" totalsRowBorderDxfId="865">
  <autoFilter ref="A8:L9" xr:uid="{130899A0-5238-436C-8610-1D3DDD213376}"/>
  <tableColumns count="12">
    <tableColumn id="1" xr3:uid="{D4AC6E07-6EA9-4C4B-961A-3636410E763F}" name="L.p." totalsRowLabel="Suma" dataDxfId="864" totalsRowDxfId="863"/>
    <tableColumn id="2" xr3:uid="{F478E2EA-65CE-44DF-A422-15DA74AB5F59}" name="Nazwa, postać, dawka" dataDxfId="862" totalsRowDxfId="861"/>
    <tableColumn id="3" xr3:uid="{5254BF34-5AA0-44FE-B1AE-39E869572B99}" name="j.m." dataDxfId="860" totalsRowDxfId="859"/>
    <tableColumn id="4" xr3:uid="{BFB60689-20E6-4340-AAC5-B4E3CE6A937A}" name="Ilość" dataDxfId="858" totalsRowDxfId="857"/>
    <tableColumn id="5" xr3:uid="{1880B60C-5B03-4609-B9E8-F201191BC887}" name="C.j. netto" dataDxfId="856" totalsRowDxfId="855"/>
    <tableColumn id="6" xr3:uid="{04ED384A-5558-4AA6-B566-508AC426E255}" name="Wartość netto" totalsRowFunction="sum" dataDxfId="854" totalsRowDxfId="853">
      <calculatedColumnFormula>Tabela75[[#This Row],[Ilość]]*Tabela75[[#This Row],[C.j. netto]]</calculatedColumnFormula>
    </tableColumn>
    <tableColumn id="7" xr3:uid="{CCCD6CF9-0CD5-45EB-8285-7B1526121BDB}" name="Stawka podatku VAT" dataDxfId="852" totalsRowDxfId="851"/>
    <tableColumn id="8" xr3:uid="{640C79F4-30AC-4AB6-B16F-038701F306C1}" name="C.j. brutto" dataDxfId="850" totalsRowDxfId="849"/>
    <tableColumn id="9" xr3:uid="{E4E3A8AC-E246-42DD-A113-0DA75C4F80E0}" name="Wartość brutto" dataDxfId="848" totalsRowDxfId="847"/>
    <tableColumn id="10" xr3:uid="{2AC270F3-54B6-4F1F-9A16-8F96AECD3302}" name="Producent " dataDxfId="846" totalsRowDxfId="845"/>
    <tableColumn id="11" xr3:uid="{B41AADA3-1752-4BB1-BFDE-8B747BBEAFC7}" name="Kod EAN" dataDxfId="844" totalsRowDxfId="843"/>
    <tableColumn id="12" xr3:uid="{A41D4E1E-EA1C-49F9-B036-22B1AB498C7B}" name="Nazwa handlowa, dawka, postać , ilość w opakowaniu" dataDxfId="842" totalsRowDxfId="841"/>
  </tableColumns>
  <tableStyleInfo name="TableStyleMedium2" showFirstColumn="0" showLastColumn="0" showRowStripes="1" showColumnStripes="0"/>
</table>
</file>

<file path=xl/tables/table7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6" xr:uid="{994A85C2-2F33-4EE1-964A-32BB3C4CA496}" name="Tabela76" displayName="Tabela76" ref="A8:L12" totalsRowCount="1" headerRowDxfId="840" dataDxfId="838" headerRowBorderDxfId="839" tableBorderDxfId="837" totalsRowBorderDxfId="836">
  <autoFilter ref="A8:L11" xr:uid="{130899A0-5238-436C-8610-1D3DDD213376}"/>
  <tableColumns count="12">
    <tableColumn id="1" xr3:uid="{18FA3340-4595-444D-A865-66A3A16AB850}" name="L.p." totalsRowLabel="Suma" dataDxfId="835" totalsRowDxfId="834"/>
    <tableColumn id="2" xr3:uid="{7E896250-8BAC-4ED6-942A-535A8F21C055}" name="Nazwa, postać, dawka" dataDxfId="833" totalsRowDxfId="832"/>
    <tableColumn id="3" xr3:uid="{D1EBE4B4-4B0E-4694-9F07-F7DE63E7095F}" name="j.m." dataDxfId="831" totalsRowDxfId="830"/>
    <tableColumn id="4" xr3:uid="{D0D5B42B-B825-4D7E-A64C-F9806083ABDE}" name="Ilość" dataDxfId="829" totalsRowDxfId="828"/>
    <tableColumn id="5" xr3:uid="{11E56328-CC72-4877-9FE8-BB677768EB2B}" name="C.j. netto" dataDxfId="827" totalsRowDxfId="826"/>
    <tableColumn id="6" xr3:uid="{C6EF62DF-36EB-4B38-86D0-2C12770C8EE4}" name="Wartość netto" totalsRowFunction="sum" dataDxfId="825" totalsRowDxfId="824">
      <calculatedColumnFormula>Tabela76[[#This Row],[Ilość]]*Tabela76[[#This Row],[C.j. netto]]</calculatedColumnFormula>
    </tableColumn>
    <tableColumn id="7" xr3:uid="{38E7DC92-6572-4381-926E-C32BACA493B8}" name="Stawka podatku VAT" dataDxfId="823" totalsRowDxfId="822"/>
    <tableColumn id="8" xr3:uid="{5F29E8DB-A669-49B4-86A8-D7C580A31623}" name="C.j. brutto" dataDxfId="821" totalsRowDxfId="820"/>
    <tableColumn id="9" xr3:uid="{62CCAFEA-C92A-4FC5-A095-A78996AA26C1}" name="Wartość brutto" dataDxfId="819" totalsRowDxfId="818"/>
    <tableColumn id="10" xr3:uid="{2BCBC210-E700-48D9-9A1D-B16F057802E0}" name="Producent " dataDxfId="817" totalsRowDxfId="816"/>
    <tableColumn id="11" xr3:uid="{B3667F93-EF2D-4B2F-9924-F3E63D323AFA}" name="Kod EAN" dataDxfId="815" totalsRowDxfId="814"/>
    <tableColumn id="12" xr3:uid="{2367C58F-318D-49A8-A2DE-3E79ED5B99E9}" name="Nazwa handlowa, dawka, postać , ilość w opakowaniu" dataDxfId="813" totalsRowDxfId="812"/>
  </tableColumns>
  <tableStyleInfo name="TableStyleMedium2" showFirstColumn="0" showLastColumn="0" showRowStripes="1" showColumnStripes="0"/>
</table>
</file>

<file path=xl/tables/table7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7" xr:uid="{8F7FA5C8-5C96-48BB-945C-FF67C5624AF9}" name="Tabela77" displayName="Tabela77" ref="A8:L10" totalsRowCount="1" headerRowDxfId="811" dataDxfId="809" headerRowBorderDxfId="810" tableBorderDxfId="808" totalsRowBorderDxfId="807">
  <autoFilter ref="A8:L9" xr:uid="{130899A0-5238-436C-8610-1D3DDD213376}"/>
  <tableColumns count="12">
    <tableColumn id="1" xr3:uid="{26B87D41-7371-4502-90EE-E70D2E0C6EFD}" name="L.p." totalsRowLabel="Suma" dataDxfId="806" totalsRowDxfId="805"/>
    <tableColumn id="2" xr3:uid="{8A49C0CD-6A7D-45B2-94E1-D0D111C53BBC}" name="Nazwa, postać, dawka" dataDxfId="804" totalsRowDxfId="803"/>
    <tableColumn id="3" xr3:uid="{ADA180A8-7A6B-4DF5-82E8-663DA0226202}" name="j.m." dataDxfId="802" totalsRowDxfId="801"/>
    <tableColumn id="4" xr3:uid="{95479521-6B5E-431F-8ED3-8859FAF47D7F}" name="Ilość" dataDxfId="800" totalsRowDxfId="799"/>
    <tableColumn id="5" xr3:uid="{B8F51463-D0BA-4673-B056-3B50E628F1DC}" name="C.j. netto" dataDxfId="798" totalsRowDxfId="797"/>
    <tableColumn id="6" xr3:uid="{F444E147-8B49-45BB-87C9-8F2F28248EA1}" name="Wartość netto" totalsRowFunction="sum" dataDxfId="796" totalsRowDxfId="795">
      <calculatedColumnFormula>Tabela77[[#This Row],[Ilość]]*Tabela77[[#This Row],[C.j. netto]]</calculatedColumnFormula>
    </tableColumn>
    <tableColumn id="7" xr3:uid="{29CE3E2C-60FE-42D3-9215-02254471AFAE}" name="Stawka podatku VAT" dataDxfId="794" totalsRowDxfId="793"/>
    <tableColumn id="8" xr3:uid="{41BD5980-CDF5-4111-8355-C98E86097E00}" name="C.j. brutto" dataDxfId="792" totalsRowDxfId="791"/>
    <tableColumn id="9" xr3:uid="{7005DEC3-F64D-402B-A832-D78DCF36CAC3}" name="Wartość brutto" dataDxfId="790" totalsRowDxfId="789"/>
    <tableColumn id="10" xr3:uid="{4CB8BEA3-8D67-4C9F-BF3D-6328A643B1DB}" name="Producent " dataDxfId="788" totalsRowDxfId="787"/>
    <tableColumn id="11" xr3:uid="{053D6E31-5D95-4062-8B88-57869F917518}" name="Kod EAN" dataDxfId="786" totalsRowDxfId="785"/>
    <tableColumn id="12" xr3:uid="{000A934A-8319-47D4-8EF5-8F0624248AF5}" name="Nazwa handlowa, dawka, postać , ilość w opakowaniu" dataDxfId="784" totalsRowDxfId="783"/>
  </tableColumns>
  <tableStyleInfo name="TableStyleMedium2" showFirstColumn="0" showLastColumn="0" showRowStripes="1" showColumnStripes="0"/>
</table>
</file>

<file path=xl/tables/table7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8" xr:uid="{260CAEF6-7562-46D7-86B6-4E58236AC2E3}" name="Tabela78" displayName="Tabela78" ref="A8:L10" totalsRowCount="1" headerRowDxfId="782" dataDxfId="780" headerRowBorderDxfId="781" tableBorderDxfId="779" totalsRowBorderDxfId="778">
  <autoFilter ref="A8:L9" xr:uid="{130899A0-5238-436C-8610-1D3DDD213376}"/>
  <tableColumns count="12">
    <tableColumn id="1" xr3:uid="{5195E9E8-4406-4987-8942-C7CE4E09F4B8}" name="L.p." totalsRowLabel="Suma" dataDxfId="777" totalsRowDxfId="776"/>
    <tableColumn id="2" xr3:uid="{8417B059-72CD-4D90-9F2D-CF25C2C35A7C}" name="Nazwa, postać, dawka" dataDxfId="775" totalsRowDxfId="774"/>
    <tableColumn id="3" xr3:uid="{395ACC8A-F9A6-48E8-A6DE-7F91D2E6FA2F}" name="j.m." dataDxfId="773" totalsRowDxfId="772"/>
    <tableColumn id="4" xr3:uid="{91B608FE-E236-48A9-A213-C8892143ED86}" name="Ilość" dataDxfId="771" totalsRowDxfId="770"/>
    <tableColumn id="5" xr3:uid="{EEB951EC-C1C8-4885-972E-BB0E4749DBF9}" name="C.j. netto" dataDxfId="769" totalsRowDxfId="768"/>
    <tableColumn id="6" xr3:uid="{EF7160B0-B3BF-41F9-9BD3-690F1999FA02}" name="Wartość netto" totalsRowFunction="sum" dataDxfId="767" totalsRowDxfId="766">
      <calculatedColumnFormula>Tabela78[[#This Row],[Ilość]]*Tabela78[[#This Row],[C.j. netto]]</calculatedColumnFormula>
    </tableColumn>
    <tableColumn id="7" xr3:uid="{45F501E3-9E4C-4F17-BF4A-2537E7118E27}" name="Stawka podatku VAT" dataDxfId="765" totalsRowDxfId="764"/>
    <tableColumn id="8" xr3:uid="{8330DB96-B857-422E-86CD-40AACB666D0C}" name="C.j. brutto" dataDxfId="763" totalsRowDxfId="762"/>
    <tableColumn id="9" xr3:uid="{A137C200-53DF-4F59-9FB3-C539C030D210}" name="Wartość brutto" dataDxfId="761" totalsRowDxfId="760"/>
    <tableColumn id="10" xr3:uid="{4DA3625D-25E6-483D-A03F-182605DBFA2D}" name="Producent " dataDxfId="759" totalsRowDxfId="758"/>
    <tableColumn id="11" xr3:uid="{118AB014-6577-4E51-B13E-B5A6EF2894FF}" name="Kod EAN" dataDxfId="757" totalsRowDxfId="756"/>
    <tableColumn id="12" xr3:uid="{1A5BFB20-21F9-45EF-9C83-074F6890A5F0}" name="Nazwa handlowa, dawka, postać , ilość w opakowaniu" dataDxfId="755" totalsRowDxfId="754"/>
  </tableColumns>
  <tableStyleInfo name="TableStyleMedium2" showFirstColumn="0" showLastColumn="0" showRowStripes="1" showColumnStripes="0"/>
</table>
</file>

<file path=xl/tables/table7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79" xr:uid="{78782130-C956-40AD-A4A1-BD7587EC6BFF}" name="Tabela79" displayName="Tabela79" ref="A8:L10" totalsRowCount="1" headerRowDxfId="753" dataDxfId="751" headerRowBorderDxfId="752" tableBorderDxfId="750" totalsRowBorderDxfId="749">
  <autoFilter ref="A8:L9" xr:uid="{130899A0-5238-436C-8610-1D3DDD213376}"/>
  <tableColumns count="12">
    <tableColumn id="1" xr3:uid="{A4F98DE8-EC15-4B42-98BD-DF4BE525EECB}" name="L.p." totalsRowLabel="Suma" dataDxfId="748" totalsRowDxfId="747"/>
    <tableColumn id="2" xr3:uid="{7699ACA7-D6B5-4242-9786-3EDFAF1CF402}" name="Nazwa, postać, dawka" dataDxfId="746" totalsRowDxfId="745"/>
    <tableColumn id="3" xr3:uid="{288F995B-6F20-4032-922B-C6BC5A83CB3E}" name="j.m." dataDxfId="744" totalsRowDxfId="743"/>
    <tableColumn id="4" xr3:uid="{07EB29CA-2901-4AC2-BBBF-78ED10D42DC0}" name="Ilość" dataDxfId="742" totalsRowDxfId="741"/>
    <tableColumn id="5" xr3:uid="{E041718C-1305-4F2E-B1DB-435D99E467CF}" name="C.j. netto" dataDxfId="740" totalsRowDxfId="739"/>
    <tableColumn id="6" xr3:uid="{7080C3E4-6C9E-4456-8EEE-E36E04C1EE53}" name="Wartość netto" totalsRowFunction="sum" dataDxfId="738" totalsRowDxfId="737">
      <calculatedColumnFormula>Tabela79[[#This Row],[Ilość]]*Tabela79[[#This Row],[C.j. netto]]</calculatedColumnFormula>
    </tableColumn>
    <tableColumn id="7" xr3:uid="{3B34B096-C6DD-4B32-9B55-D0389857D11F}" name="Stawka podatku VAT" dataDxfId="736" totalsRowDxfId="735"/>
    <tableColumn id="8" xr3:uid="{854D9901-BBED-418D-884E-24A9E2B2445E}" name="C.j. brutto" dataDxfId="734" totalsRowDxfId="733"/>
    <tableColumn id="9" xr3:uid="{1A7D4AF6-FF59-431C-9656-D87FA8A97C8C}" name="Wartość brutto" dataDxfId="732" totalsRowDxfId="731"/>
    <tableColumn id="10" xr3:uid="{2DDDCEF0-E0CE-498A-AD6E-AA994E7C03AD}" name="Producent " dataDxfId="730" totalsRowDxfId="729"/>
    <tableColumn id="11" xr3:uid="{A700F106-F068-4BC0-8F58-05FA2DD58450}" name="Kod EAN" dataDxfId="728" totalsRowDxfId="727"/>
    <tableColumn id="12" xr3:uid="{78BE5E8C-37E2-47AE-AC2D-4F92FF43C58D}" name="Nazwa handlowa, dawka, postać , ilość w opakowaniu" dataDxfId="726" totalsRowDxfId="725"/>
  </tableColumns>
  <tableStyleInfo name="TableStyleMedium2" showFirstColumn="0" showLastColumn="0" showRowStripes="1" showColumnStripes="0"/>
</table>
</file>

<file path=xl/tables/table7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0" xr:uid="{21AF10BE-6741-4188-BA33-3BB6F36AB165}" name="Tabela80" displayName="Tabela80" ref="A8:L14" totalsRowCount="1" headerRowDxfId="724" dataDxfId="722" headerRowBorderDxfId="723" tableBorderDxfId="721" totalsRowBorderDxfId="720">
  <autoFilter ref="A8:L13" xr:uid="{130899A0-5238-436C-8610-1D3DDD213376}"/>
  <tableColumns count="12">
    <tableColumn id="1" xr3:uid="{461B3520-C387-4C10-BB5D-332FC80668BD}" name="L.p." totalsRowLabel="Suma" dataDxfId="719" totalsRowDxfId="718"/>
    <tableColumn id="2" xr3:uid="{6B0608F9-D4B0-4974-9B74-4D78E6D76DC9}" name="Nazwa, postać, dawka" dataDxfId="717" totalsRowDxfId="716"/>
    <tableColumn id="3" xr3:uid="{14DCC0D9-8ACC-4608-84F2-3C77400C5D1E}" name="j.m." dataDxfId="715" totalsRowDxfId="714"/>
    <tableColumn id="4" xr3:uid="{18786476-6ACA-4DB7-8F2F-C3C04AAC3537}" name="Ilość" dataDxfId="713" totalsRowDxfId="712"/>
    <tableColumn id="5" xr3:uid="{B4DCF5F8-878D-45F0-AFAD-9A5F68A4042E}" name="C.j. netto" dataDxfId="711" totalsRowDxfId="710"/>
    <tableColumn id="6" xr3:uid="{C0EEF72E-98D0-4323-B664-BF8D33BC8C66}" name="Wartość netto" totalsRowFunction="sum" dataDxfId="709" totalsRowDxfId="708">
      <calculatedColumnFormula>Tabela80[[#This Row],[Ilość]]*Tabela80[[#This Row],[C.j. netto]]</calculatedColumnFormula>
    </tableColumn>
    <tableColumn id="7" xr3:uid="{F39A46FC-655C-465E-87D7-33715FEAC12A}" name="Stawka podatku VAT" dataDxfId="707" totalsRowDxfId="706"/>
    <tableColumn id="8" xr3:uid="{14353128-6AC8-4441-814E-138D6ECCB2CC}" name="C.j. brutto" dataDxfId="705" totalsRowDxfId="704"/>
    <tableColumn id="9" xr3:uid="{A0ECEAC8-3B95-487F-B1E5-561E164F4BB7}" name="Wartość brutto" dataDxfId="703" totalsRowDxfId="702"/>
    <tableColumn id="10" xr3:uid="{53AD4165-56EE-473B-9B09-AB32ABB8A2D8}" name="Producent " dataDxfId="701" totalsRowDxfId="700"/>
    <tableColumn id="11" xr3:uid="{C802F03E-9AA8-4303-8D88-ACC6AE870156}" name="Kod EAN" dataDxfId="699" totalsRowDxfId="698"/>
    <tableColumn id="12" xr3:uid="{77994171-1C0A-4B75-B0BF-F3A4A511A74A}" name="Nazwa handlowa, dawka, postać , ilość w opakowaniu" dataDxfId="697" totalsRowDxfId="696"/>
  </tableColumns>
  <tableStyleInfo name="TableStyleMedium2" showFirstColumn="0" showLastColumn="0" showRowStripes="1" showColumnStripes="0"/>
</table>
</file>

<file path=xl/tables/table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" xr:uid="{D59CEAA2-999B-4DBC-BA34-B74626B0D8BC}" name="Tabela8" displayName="Tabela8" ref="A8:L37" totalsRowCount="1" headerRowDxfId="2783" dataDxfId="2781" headerRowBorderDxfId="2782" tableBorderDxfId="2780" totalsRowBorderDxfId="2779">
  <autoFilter ref="A8:L36" xr:uid="{130899A0-5238-436C-8610-1D3DDD213376}"/>
  <sortState ref="A9:L13">
    <sortCondition ref="B8:B13"/>
  </sortState>
  <tableColumns count="12">
    <tableColumn id="1" xr3:uid="{FD3D0086-D90E-4C4C-8579-FBBE0B4404F5}" name="L.p." totalsRowLabel="Suma" dataDxfId="2778" totalsRowDxfId="2777"/>
    <tableColumn id="2" xr3:uid="{0FED53E6-5266-46BB-9212-16E91C662F08}" name="Nazwa, postać, dawka" dataDxfId="2776" totalsRowDxfId="2775"/>
    <tableColumn id="3" xr3:uid="{C2DC7DBA-9AAA-4141-8A59-EAF3967CA83E}" name="j.m." dataDxfId="2774" totalsRowDxfId="2773"/>
    <tableColumn id="4" xr3:uid="{F26DFCFC-7A61-4532-A5A0-ED90C7215510}" name="Ilość" dataDxfId="2772" totalsRowDxfId="2771"/>
    <tableColumn id="5" xr3:uid="{415A4409-2648-49CE-955A-961A2BFE7648}" name="C.j. netto" dataDxfId="2770" totalsRowDxfId="2769"/>
    <tableColumn id="6" xr3:uid="{A819513A-F9EE-4522-9EA1-BCD303C5FF9C}" name="Wartość netto" totalsRowFunction="sum" dataDxfId="2768" totalsRowDxfId="2767">
      <calculatedColumnFormula>Tabela8[[#This Row],[Ilość]]*Tabela8[[#This Row],[C.j. netto]]</calculatedColumnFormula>
    </tableColumn>
    <tableColumn id="7" xr3:uid="{486B837C-EDCC-408D-AD96-33EDBC0EA775}" name="Stawka podatku VAT" dataDxfId="2766" totalsRowDxfId="2765"/>
    <tableColumn id="8" xr3:uid="{96666378-2237-422B-B295-FA529A4E5F80}" name="C.j. brutto" dataDxfId="2764" totalsRowDxfId="2763"/>
    <tableColumn id="9" xr3:uid="{536DE3A0-092B-4C31-87F0-FE0D045F5036}" name="Wartość brutto" dataDxfId="2762" totalsRowDxfId="2761"/>
    <tableColumn id="10" xr3:uid="{0D89AD5E-1251-4D9E-927A-C3B7BCC41F52}" name="Producent " dataDxfId="2760" totalsRowDxfId="2759"/>
    <tableColumn id="11" xr3:uid="{CE145B0A-4884-4D79-9F68-5B1210099758}" name="Kod EAN" dataDxfId="2758" totalsRowDxfId="2757"/>
    <tableColumn id="12" xr3:uid="{0D5F860C-4DC1-44F0-B0AF-1567E2018CEB}" name="Nazwa handlowa, dawka, postać , ilość w opakowaniu" dataDxfId="2756" totalsRowDxfId="2755"/>
  </tableColumns>
  <tableStyleInfo name="TableStyleMedium2" showFirstColumn="0" showLastColumn="0" showRowStripes="1" showColumnStripes="0"/>
</table>
</file>

<file path=xl/tables/table8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1" xr:uid="{DD14DE45-D9F9-4BD8-B4F3-6D79C49CEF14}" name="Tabela81" displayName="Tabela81" ref="A8:L10" totalsRowCount="1" headerRowDxfId="695" dataDxfId="693" headerRowBorderDxfId="694" tableBorderDxfId="692" totalsRowBorderDxfId="691">
  <autoFilter ref="A8:L9" xr:uid="{130899A0-5238-436C-8610-1D3DDD213376}"/>
  <tableColumns count="12">
    <tableColumn id="1" xr3:uid="{95B2C60F-6EAE-4821-8735-690D00EAF4FF}" name="L.p." totalsRowLabel="Suma" dataDxfId="690" totalsRowDxfId="689"/>
    <tableColumn id="2" xr3:uid="{76C344B5-0941-4529-B768-DE5105A1DD51}" name="Nazwa, postać, dawka" dataDxfId="688" totalsRowDxfId="687"/>
    <tableColumn id="3" xr3:uid="{BBA08A8B-CF36-4923-AA46-A3357E2F0279}" name="j.m." dataDxfId="686" totalsRowDxfId="685"/>
    <tableColumn id="4" xr3:uid="{7E1422F8-F12D-4962-8DEC-B347BA06DCFD}" name="Ilość" dataDxfId="684" totalsRowDxfId="683"/>
    <tableColumn id="5" xr3:uid="{CF8D9356-F97F-45DC-9345-0BFD802CFF41}" name="C.j. netto" dataDxfId="682" totalsRowDxfId="681"/>
    <tableColumn id="6" xr3:uid="{52D903C0-04C0-46E1-9F3D-54EAD48FED06}" name="Wartość netto" totalsRowFunction="sum" dataDxfId="680" totalsRowDxfId="679">
      <calculatedColumnFormula>Tabela81[[#This Row],[Ilość]]*Tabela81[[#This Row],[C.j. netto]]</calculatedColumnFormula>
    </tableColumn>
    <tableColumn id="7" xr3:uid="{0565D5F4-B86E-477F-AECA-14D023500409}" name="Stawka podatku VAT" dataDxfId="678" totalsRowDxfId="677"/>
    <tableColumn id="8" xr3:uid="{4E59EE91-7D08-4BA8-B9F1-53734D5180CE}" name="C.j. brutto" dataDxfId="676" totalsRowDxfId="675"/>
    <tableColumn id="9" xr3:uid="{C84D5201-B6AB-43DD-B9FD-45DC9F731371}" name="Wartość brutto" dataDxfId="674" totalsRowDxfId="673"/>
    <tableColumn id="10" xr3:uid="{BF5E0C00-D4CB-4509-A794-DFB1C0F4944B}" name="Producent " dataDxfId="672" totalsRowDxfId="671"/>
    <tableColumn id="11" xr3:uid="{A9A3AEA3-7448-46A0-BC1B-CB9F0C1098C6}" name="Kod EAN" dataDxfId="670" totalsRowDxfId="669"/>
    <tableColumn id="12" xr3:uid="{6607F208-CBBD-4726-9767-32B67D1FA722}" name="Nazwa handlowa, dawka, postać , ilość w opakowaniu" dataDxfId="668" totalsRowDxfId="667"/>
  </tableColumns>
  <tableStyleInfo name="TableStyleMedium2" showFirstColumn="0" showLastColumn="0" showRowStripes="1" showColumnStripes="0"/>
</table>
</file>

<file path=xl/tables/table8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2" xr:uid="{AA2B1411-102C-4B4B-8B43-DFC0670D7D78}" name="Tabela82" displayName="Tabela82" ref="A8:L12" totalsRowCount="1" headerRowDxfId="666" dataDxfId="664" headerRowBorderDxfId="665" tableBorderDxfId="663" totalsRowBorderDxfId="662">
  <autoFilter ref="A8:L11" xr:uid="{130899A0-5238-436C-8610-1D3DDD213376}"/>
  <tableColumns count="12">
    <tableColumn id="1" xr3:uid="{59764107-2D8F-42E2-9F9F-77F5E230458C}" name="L.p." totalsRowLabel="Suma" dataDxfId="661" totalsRowDxfId="660"/>
    <tableColumn id="2" xr3:uid="{3ECBDE9A-BC36-49EA-9340-B08E9622643F}" name="Nazwa, postać, dawka" dataDxfId="659" totalsRowDxfId="658"/>
    <tableColumn id="3" xr3:uid="{F81C527A-3A6B-40D4-A80C-70565E01725A}" name="j.m." dataDxfId="657" totalsRowDxfId="656"/>
    <tableColumn id="4" xr3:uid="{935614DF-2881-4135-8EE3-D6FCB08AD43C}" name="Ilość" dataDxfId="655" totalsRowDxfId="654"/>
    <tableColumn id="5" xr3:uid="{F030DF11-4AA3-4B98-A979-EFE1FE16650F}" name="C.j. netto" dataDxfId="653" totalsRowDxfId="652"/>
    <tableColumn id="6" xr3:uid="{30F746EC-1DA7-4AEA-9097-4AE95FEC36B1}" name="Wartość netto" totalsRowFunction="sum" dataDxfId="651" totalsRowDxfId="650">
      <calculatedColumnFormula>Tabela82[[#This Row],[Ilość]]*Tabela82[[#This Row],[C.j. netto]]</calculatedColumnFormula>
    </tableColumn>
    <tableColumn id="7" xr3:uid="{3FD5E9CB-B3A2-4D14-B587-53464991A3C8}" name="Stawka podatku VAT" dataDxfId="649" totalsRowDxfId="648"/>
    <tableColumn id="8" xr3:uid="{A4E674C7-1E9C-491F-AFF1-AFDC5B165919}" name="C.j. brutto" dataDxfId="647" totalsRowDxfId="646"/>
    <tableColumn id="9" xr3:uid="{CF633B51-9344-4360-9AE2-8D00227CAE9C}" name="Wartość brutto" dataDxfId="645" totalsRowDxfId="644"/>
    <tableColumn id="10" xr3:uid="{260335F6-FBFD-4C7F-932B-1DE4C56A16C4}" name="Producent " dataDxfId="643" totalsRowDxfId="642"/>
    <tableColumn id="11" xr3:uid="{54495EB8-17D3-48EC-920E-B50B008FF7D1}" name="Kod EAN" dataDxfId="641" totalsRowDxfId="640"/>
    <tableColumn id="12" xr3:uid="{8FB253CF-6193-4119-9494-3A41E0F0D3D5}" name="Nazwa handlowa, dawka, postać , ilość w opakowaniu" dataDxfId="639" totalsRowDxfId="638"/>
  </tableColumns>
  <tableStyleInfo name="TableStyleMedium2" showFirstColumn="0" showLastColumn="0" showRowStripes="1" showColumnStripes="0"/>
</table>
</file>

<file path=xl/tables/table8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3" xr:uid="{4489BBFD-701C-4A08-AB72-EF5AAA3671A0}" name="Tabela83" displayName="Tabela83" ref="A8:L11" totalsRowCount="1" headerRowDxfId="637" dataDxfId="635" headerRowBorderDxfId="636" tableBorderDxfId="634" totalsRowBorderDxfId="633">
  <autoFilter ref="A8:L10" xr:uid="{130899A0-5238-436C-8610-1D3DDD213376}"/>
  <tableColumns count="12">
    <tableColumn id="1" xr3:uid="{46F15922-B4D3-47EA-A515-8DCEB0336AE7}" name="L.p." totalsRowLabel="Suma" dataDxfId="632" totalsRowDxfId="631"/>
    <tableColumn id="2" xr3:uid="{C9D36032-2E4B-4643-8F49-7117252D8D70}" name="Nazwa, postać, dawka" dataDxfId="630" totalsRowDxfId="629"/>
    <tableColumn id="3" xr3:uid="{F64B4D1E-02E5-460B-ABEB-517B57D71FC8}" name="j.m." dataDxfId="628" totalsRowDxfId="627"/>
    <tableColumn id="4" xr3:uid="{0739262F-BD81-43BD-8E1A-D1DE9F671AE1}" name="Ilość" dataDxfId="626" totalsRowDxfId="625"/>
    <tableColumn id="5" xr3:uid="{CD4C79B6-8E95-487C-8E9B-A64E7B5878BC}" name="C.j. netto" dataDxfId="624" totalsRowDxfId="623"/>
    <tableColumn id="6" xr3:uid="{4D00B88C-3FE5-4B16-A12E-57152C03B0ED}" name="Wartość netto" totalsRowFunction="sum" dataDxfId="622" totalsRowDxfId="621">
      <calculatedColumnFormula>Tabela83[[#This Row],[Ilość]]*Tabela83[[#This Row],[C.j. netto]]</calculatedColumnFormula>
    </tableColumn>
    <tableColumn id="7" xr3:uid="{A09426B5-53AC-4CE6-BD5B-F811299C50F2}" name="Stawka podatku VAT" dataDxfId="620" totalsRowDxfId="619"/>
    <tableColumn id="8" xr3:uid="{5F1409BC-9AA0-4D1D-AAD9-F394FB0473FC}" name="C.j. brutto" dataDxfId="618" totalsRowDxfId="617">
      <calculatedColumnFormula>Tabela83[[#This Row],[C.j. netto]]*(1+Tabela83[[#This Row],[Stawka podatku VAT]])</calculatedColumnFormula>
    </tableColumn>
    <tableColumn id="9" xr3:uid="{5AF881CC-643B-4BDE-82F6-2B303900AA04}" name="Wartość brutto" dataDxfId="616" totalsRowDxfId="615">
      <calculatedColumnFormula>Tabela83[[#This Row],[C.j. brutto]]*Tabela83[[#This Row],[Ilość]]</calculatedColumnFormula>
    </tableColumn>
    <tableColumn id="10" xr3:uid="{FD973877-F2D7-4836-B7C6-AA100B3E97B8}" name="Producent " dataDxfId="614" totalsRowDxfId="613"/>
    <tableColumn id="11" xr3:uid="{9D9C7FAB-D827-445E-8551-F16A67482FD9}" name="Kod EAN" dataDxfId="612" totalsRowDxfId="611"/>
    <tableColumn id="12" xr3:uid="{14330D59-2DFB-4DC2-A1BA-A2BA4D7DE23B}" name="Nazwa handlowa, dawka, postać , ilość w opakowaniu" dataDxfId="610" totalsRowDxfId="609"/>
  </tableColumns>
  <tableStyleInfo name="TableStyleMedium2" showFirstColumn="0" showLastColumn="0" showRowStripes="1" showColumnStripes="0"/>
</table>
</file>

<file path=xl/tables/table8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4" xr:uid="{11817D86-090B-451D-BEE9-D522E3345650}" name="Tabela84" displayName="Tabela84" ref="A8:L10" totalsRowCount="1" headerRowDxfId="608" dataDxfId="606" headerRowBorderDxfId="607" tableBorderDxfId="605" totalsRowBorderDxfId="604">
  <autoFilter ref="A8:L9" xr:uid="{130899A0-5238-436C-8610-1D3DDD213376}"/>
  <tableColumns count="12">
    <tableColumn id="1" xr3:uid="{D1C3B560-9AAD-44DD-9561-CF23A1763CBE}" name="L.p." totalsRowLabel="Suma" dataDxfId="603" totalsRowDxfId="602"/>
    <tableColumn id="2" xr3:uid="{6CA0E635-F935-47E5-8EB7-8085847661F4}" name="Nazwa, postać, dawka" dataDxfId="601" totalsRowDxfId="600"/>
    <tableColumn id="3" xr3:uid="{2DBF6E42-43DD-4AE6-8A31-440EA4FE937F}" name="j.m." dataDxfId="599" totalsRowDxfId="598"/>
    <tableColumn id="4" xr3:uid="{4E0ADF96-6FD5-4F3A-967D-415A70A1EA81}" name="Ilość" dataDxfId="597" totalsRowDxfId="596"/>
    <tableColumn id="5" xr3:uid="{34AAACA1-34E4-4D24-BD67-05C6DBB7158B}" name="C.j. netto" dataDxfId="595" totalsRowDxfId="594"/>
    <tableColumn id="6" xr3:uid="{DAD92575-5976-4610-9DB6-C60F7A915484}" name="Wartość netto" totalsRowFunction="sum" dataDxfId="593" totalsRowDxfId="592">
      <calculatedColumnFormula>Tabela84[[#This Row],[Ilość]]*Tabela84[[#This Row],[C.j. netto]]</calculatedColumnFormula>
    </tableColumn>
    <tableColumn id="7" xr3:uid="{6BA9759E-938F-4C37-BEE5-B03D9CEEF7EB}" name="Stawka podatku VAT" dataDxfId="591" totalsRowDxfId="590"/>
    <tableColumn id="8" xr3:uid="{3798528F-68FF-4A75-B369-9058B80B62C0}" name="C.j. brutto" dataDxfId="589" totalsRowDxfId="588">
      <calculatedColumnFormula>Tabela84[[#This Row],[C.j. netto]]*(1+Tabela84[[#This Row],[Stawka podatku VAT]])</calculatedColumnFormula>
    </tableColumn>
    <tableColumn id="9" xr3:uid="{68DDA56E-B57D-4B3F-A4CC-FCFB26619F56}" name="Wartość brutto" dataDxfId="587" totalsRowDxfId="586">
      <calculatedColumnFormula>Tabela84[[#This Row],[C.j. brutto]]*Tabela84[[#This Row],[Ilość]]</calculatedColumnFormula>
    </tableColumn>
    <tableColumn id="10" xr3:uid="{9BFFEE68-CC1B-452C-A6AB-6D8F3F87296B}" name="Producent " dataDxfId="585" totalsRowDxfId="584"/>
    <tableColumn id="11" xr3:uid="{2B3E08A9-83EC-4A52-997B-003714B89FB2}" name="Kod EAN" dataDxfId="583" totalsRowDxfId="582"/>
    <tableColumn id="12" xr3:uid="{E2D6B85B-3EE7-4D01-82FD-C4B33C497245}" name="Nazwa handlowa, dawka, postać , ilość w opakowaniu" dataDxfId="581" totalsRowDxfId="580"/>
  </tableColumns>
  <tableStyleInfo name="TableStyleMedium2" showFirstColumn="0" showLastColumn="0" showRowStripes="1" showColumnStripes="0"/>
</table>
</file>

<file path=xl/tables/table8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5" xr:uid="{C7FD7425-968B-43D5-A089-795B9C2B8780}" name="Tabela85" displayName="Tabela85" ref="A8:L11" totalsRowCount="1" headerRowDxfId="579" dataDxfId="577" headerRowBorderDxfId="578" tableBorderDxfId="576" totalsRowBorderDxfId="575">
  <autoFilter ref="A8:L10" xr:uid="{130899A0-5238-436C-8610-1D3DDD213376}"/>
  <tableColumns count="12">
    <tableColumn id="1" xr3:uid="{415C9A61-7B9B-4FD3-AF1B-8028A0D977B4}" name="L.p." totalsRowLabel="Suma" dataDxfId="574" totalsRowDxfId="573"/>
    <tableColumn id="2" xr3:uid="{5CCB6D07-99D7-42A3-9CE3-677DA8E75F2C}" name="Nazwa, postać, dawka" dataDxfId="572" totalsRowDxfId="571"/>
    <tableColumn id="3" xr3:uid="{3FEE7AF5-A01C-4C8A-9C80-3964ACEA2C77}" name="j.m." dataDxfId="570" totalsRowDxfId="569"/>
    <tableColumn id="4" xr3:uid="{E9268FAF-7A80-456E-BEDA-9A6A64117312}" name="Ilość" dataDxfId="568" totalsRowDxfId="567"/>
    <tableColumn id="5" xr3:uid="{743F1246-24F6-4005-A893-1CF2C59DFA2D}" name="C.j. netto" dataDxfId="566" totalsRowDxfId="565"/>
    <tableColumn id="6" xr3:uid="{01DEC2C2-D300-412F-BC52-A8069D409AAA}" name="Wartość netto" totalsRowFunction="sum" dataDxfId="564" totalsRowDxfId="563">
      <calculatedColumnFormula>Tabela85[[#This Row],[Ilość]]*Tabela85[[#This Row],[C.j. netto]]</calculatedColumnFormula>
    </tableColumn>
    <tableColumn id="7" xr3:uid="{A04AC2A7-6C27-4823-945A-8FED517D8ED1}" name="Stawka podatku VAT" dataDxfId="562" totalsRowDxfId="561"/>
    <tableColumn id="8" xr3:uid="{20763FB0-A219-49DF-AD8C-802DF9629D00}" name="C.j. brutto" dataDxfId="560" totalsRowDxfId="559"/>
    <tableColumn id="9" xr3:uid="{36A6AFC8-38EC-49D5-A944-E1253060CF12}" name="Wartość brutto" dataDxfId="558" totalsRowDxfId="557">
      <calculatedColumnFormula>Tabela85[[#This Row],[C.j. brutto]]*Tabela85[[#This Row],[Ilość]]</calculatedColumnFormula>
    </tableColumn>
    <tableColumn id="10" xr3:uid="{7D9E664D-5279-4AF0-9251-85A4B2AFC992}" name="Producent " dataDxfId="556" totalsRowDxfId="555"/>
    <tableColumn id="11" xr3:uid="{123737E0-1E13-4F15-AD92-4D1C37181F5B}" name="Kod EAN" dataDxfId="554" totalsRowDxfId="553"/>
    <tableColumn id="12" xr3:uid="{6048F627-5D15-4D9E-B8AD-8A5548FD993C}" name="Nazwa handlowa, dawka, postać , ilość w opakowaniu" dataDxfId="552" totalsRowDxfId="551"/>
  </tableColumns>
  <tableStyleInfo name="TableStyleMedium2" showFirstColumn="0" showLastColumn="0" showRowStripes="1" showColumnStripes="0"/>
</table>
</file>

<file path=xl/tables/table8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6" xr:uid="{FC6F52FF-48A2-4644-8BE4-1E98A8071ABD}" name="Tabela86" displayName="Tabela86" ref="A8:L11" totalsRowCount="1" headerRowDxfId="550" dataDxfId="548" headerRowBorderDxfId="549" tableBorderDxfId="547" totalsRowBorderDxfId="546">
  <autoFilter ref="A8:L10" xr:uid="{130899A0-5238-436C-8610-1D3DDD213376}"/>
  <tableColumns count="12">
    <tableColumn id="1" xr3:uid="{DBF2E1AD-0AC3-4A2A-9B4E-D88431948E94}" name="L.p." totalsRowLabel="Suma" dataDxfId="545" totalsRowDxfId="544"/>
    <tableColumn id="2" xr3:uid="{D2857826-BF11-4C88-A08D-1FB3CCA96DD6}" name="Nazwa, postać, dawka" dataDxfId="543" totalsRowDxfId="542"/>
    <tableColumn id="3" xr3:uid="{A89A76EA-4ECE-4AE4-AB1C-679CBBD2B123}" name="j.m." dataDxfId="541" totalsRowDxfId="540"/>
    <tableColumn id="4" xr3:uid="{49A347AE-88C1-44C1-A41B-AD00017E6E9A}" name="Ilość" dataDxfId="539" totalsRowDxfId="538"/>
    <tableColumn id="5" xr3:uid="{A6CE5712-EEE4-42E4-8568-6340AA76490D}" name="C.j. netto" dataDxfId="537" totalsRowDxfId="536"/>
    <tableColumn id="6" xr3:uid="{A820170A-27EC-47EC-8A71-74D6F912075B}" name="Wartość netto" totalsRowFunction="sum" dataDxfId="535" totalsRowDxfId="534">
      <calculatedColumnFormula>Tabela86[[#This Row],[Ilość]]*Tabela86[[#This Row],[C.j. netto]]</calculatedColumnFormula>
    </tableColumn>
    <tableColumn id="7" xr3:uid="{D786B393-C517-46E3-AAEA-BCE54CF3C6EB}" name="Stawka podatku VAT" dataDxfId="533" totalsRowDxfId="532"/>
    <tableColumn id="8" xr3:uid="{1AA810C2-985F-4B14-829D-A4A64AF8BFF2}" name="C.j. brutto" dataDxfId="531" totalsRowDxfId="530"/>
    <tableColumn id="9" xr3:uid="{E59A3DA8-9C6D-49F6-9AA2-7D585ADA9A60}" name="Wartość brutto" dataDxfId="529" totalsRowDxfId="528">
      <calculatedColumnFormula>Tabela86[[#This Row],[C.j. brutto]]*Tabela86[[#This Row],[Ilość]]</calculatedColumnFormula>
    </tableColumn>
    <tableColumn id="10" xr3:uid="{4E3805CC-86D9-4878-8FE2-B25EA8189C5F}" name="Producent " dataDxfId="527" totalsRowDxfId="526"/>
    <tableColumn id="11" xr3:uid="{F3102108-2F16-40C4-BEAF-9B0BB5FC60A5}" name="Kod EAN" dataDxfId="525" totalsRowDxfId="524"/>
    <tableColumn id="12" xr3:uid="{1CE26495-7C2C-43F5-BD33-6990365BE2D3}" name="Nazwa handlowa, dawka, postać , ilość w opakowaniu" dataDxfId="523" totalsRowDxfId="522"/>
  </tableColumns>
  <tableStyleInfo name="TableStyleMedium2" showFirstColumn="0" showLastColumn="0" showRowStripes="1" showColumnStripes="0"/>
</table>
</file>

<file path=xl/tables/table8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7" xr:uid="{94EF1CA3-4522-4D98-82EF-82EE3F03A994}" name="Tabela87" displayName="Tabela87" ref="A8:L10" totalsRowCount="1" headerRowDxfId="521" dataDxfId="519" headerRowBorderDxfId="520" tableBorderDxfId="518" totalsRowBorderDxfId="517">
  <autoFilter ref="A8:L9" xr:uid="{130899A0-5238-436C-8610-1D3DDD213376}"/>
  <tableColumns count="12">
    <tableColumn id="1" xr3:uid="{4B9B17DF-C5E1-4AC1-B9C0-2C9BC1A2E648}" name="L.p." totalsRowLabel="Suma" dataDxfId="516" totalsRowDxfId="515"/>
    <tableColumn id="2" xr3:uid="{6EB4AF3D-70ED-40DC-8937-1249B43E6AF9}" name="Nazwa, postać, dawka" dataDxfId="514" totalsRowDxfId="513"/>
    <tableColumn id="3" xr3:uid="{509EC59C-EFAC-46C3-88FC-C853EA5A8499}" name="j.m." dataDxfId="512" totalsRowDxfId="511"/>
    <tableColumn id="4" xr3:uid="{A656C044-8C9C-426E-819D-AE011E6DE54E}" name="Ilość" dataDxfId="510" totalsRowDxfId="509"/>
    <tableColumn id="5" xr3:uid="{4E85025B-3380-4752-919D-8808CEA544BA}" name="C.j. netto" dataDxfId="508" totalsRowDxfId="507"/>
    <tableColumn id="6" xr3:uid="{60E7A795-0283-4814-BFDF-F947C7C13BF6}" name="Wartość netto" totalsRowFunction="sum" dataDxfId="506" totalsRowDxfId="505">
      <calculatedColumnFormula>Tabela87[[#This Row],[Ilość]]*Tabela87[[#This Row],[C.j. netto]]</calculatedColumnFormula>
    </tableColumn>
    <tableColumn id="7" xr3:uid="{9F765CE0-6044-4ACD-BB70-2F232191594B}" name="Stawka podatku VAT" dataDxfId="504" totalsRowDxfId="503"/>
    <tableColumn id="8" xr3:uid="{1834E02C-36DE-4A4E-8222-6E3283095436}" name="C.j. brutto" dataDxfId="502" totalsRowDxfId="501"/>
    <tableColumn id="9" xr3:uid="{BC071CE2-3F3D-4E91-81D6-E4F55C3F01EE}" name="Wartość brutto" dataDxfId="500" totalsRowDxfId="499">
      <calculatedColumnFormula>Tabela87[[#This Row],[C.j. brutto]]*Tabela87[[#This Row],[Ilość]]</calculatedColumnFormula>
    </tableColumn>
    <tableColumn id="10" xr3:uid="{19F31B9D-6D46-470E-B95D-C1DC949598CC}" name="Producent " dataDxfId="498" totalsRowDxfId="497"/>
    <tableColumn id="11" xr3:uid="{926AD7C6-D28F-481B-8BAD-40902B5EE568}" name="Kod EAN" dataDxfId="496" totalsRowDxfId="495"/>
    <tableColumn id="12" xr3:uid="{3D9136A3-C3D5-4D87-BE80-148E8389A1A0}" name="Nazwa handlowa, dawka, postać , ilość w opakowaniu" dataDxfId="494" totalsRowDxfId="493"/>
  </tableColumns>
  <tableStyleInfo name="TableStyleMedium2" showFirstColumn="0" showLastColumn="0" showRowStripes="1" showColumnStripes="0"/>
</table>
</file>

<file path=xl/tables/table8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8" xr:uid="{700202C0-D0AC-4536-A642-C0D901352E45}" name="Tabela88" displayName="Tabela88" ref="A8:L10" totalsRowCount="1" headerRowDxfId="492" dataDxfId="490" headerRowBorderDxfId="491" tableBorderDxfId="489" totalsRowBorderDxfId="488">
  <autoFilter ref="A8:L9" xr:uid="{130899A0-5238-436C-8610-1D3DDD213376}"/>
  <tableColumns count="12">
    <tableColumn id="1" xr3:uid="{2542B60F-493D-404D-8EC0-6EC3349810EA}" name="L.p." totalsRowLabel="Suma" dataDxfId="487" totalsRowDxfId="486"/>
    <tableColumn id="2" xr3:uid="{013949B9-8E84-448B-9AC2-81D50D05B465}" name="Nazwa, postać, dawka" dataDxfId="485" totalsRowDxfId="484"/>
    <tableColumn id="3" xr3:uid="{FB2F6CF7-37B6-40EB-A53E-3643EF93492E}" name="j.m." dataDxfId="483" totalsRowDxfId="482"/>
    <tableColumn id="4" xr3:uid="{910ABA43-562E-45EA-BA9D-EC62EC294457}" name="Ilość" dataDxfId="481" totalsRowDxfId="480"/>
    <tableColumn id="5" xr3:uid="{7C199C8F-CF8F-4171-B734-11F34E642739}" name="C.j. netto" dataDxfId="479" totalsRowDxfId="478"/>
    <tableColumn id="6" xr3:uid="{1B1D1329-E7EE-464F-A608-438AF228B985}" name="Wartość netto" totalsRowFunction="sum" dataDxfId="477" totalsRowDxfId="476">
      <calculatedColumnFormula>Tabela88[[#This Row],[Ilość]]*Tabela88[[#This Row],[C.j. netto]]</calculatedColumnFormula>
    </tableColumn>
    <tableColumn id="7" xr3:uid="{1ABDFDBE-2F66-48D8-880B-3D4D1925DB0E}" name="Stawka podatku VAT" dataDxfId="475" totalsRowDxfId="474"/>
    <tableColumn id="8" xr3:uid="{BD3A1874-7AE0-4C61-87BE-6A7D2F432792}" name="C.j. brutto" dataDxfId="473" totalsRowDxfId="472"/>
    <tableColumn id="9" xr3:uid="{0D4E3F12-7ADA-4A0E-85AF-EF8ADB2E5663}" name="Wartość brutto" dataDxfId="471" totalsRowDxfId="470"/>
    <tableColumn id="10" xr3:uid="{D98C6859-64E7-480C-A85C-1BAB30B0BF0C}" name="Producent " dataDxfId="469" totalsRowDxfId="468"/>
    <tableColumn id="11" xr3:uid="{0F89C988-A683-453B-ABFC-C1C4C743DF8B}" name="Kod EAN" dataDxfId="467" totalsRowDxfId="466"/>
    <tableColumn id="12" xr3:uid="{B4C25003-EDC4-4E1E-A886-5833DEF6FA71}" name="Nazwa handlowa, dawka, postać , ilość w opakowaniu" dataDxfId="465" totalsRowDxfId="464"/>
  </tableColumns>
  <tableStyleInfo name="TableStyleMedium2" showFirstColumn="0" showLastColumn="0" showRowStripes="1" showColumnStripes="0"/>
</table>
</file>

<file path=xl/tables/table8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89" xr:uid="{524FD8D6-822C-4AA4-83C2-1E9666BE7BB7}" name="Tabela89" displayName="Tabela89" ref="A8:L11" totalsRowCount="1" headerRowDxfId="463" dataDxfId="461" headerRowBorderDxfId="462" tableBorderDxfId="460" totalsRowBorderDxfId="459">
  <autoFilter ref="A8:L10" xr:uid="{130899A0-5238-436C-8610-1D3DDD213376}"/>
  <sortState ref="A9:L10">
    <sortCondition ref="L8:L10"/>
  </sortState>
  <tableColumns count="12">
    <tableColumn id="1" xr3:uid="{C92949C1-8A81-4C18-860F-54727D0D60D4}" name="L.p." totalsRowLabel="Suma" dataDxfId="458" totalsRowDxfId="457"/>
    <tableColumn id="2" xr3:uid="{6CB4E0B9-4949-4AD8-9EAD-7BFAD0F9E5C4}" name="Nazwa, postać, dawka" dataDxfId="456" totalsRowDxfId="455"/>
    <tableColumn id="3" xr3:uid="{58F569D0-FDD3-4480-83F4-87CD0286FDB4}" name="j.m." dataDxfId="454" totalsRowDxfId="453"/>
    <tableColumn id="4" xr3:uid="{4B277F0F-0564-440C-BA39-6F9158087A89}" name="Ilość" dataDxfId="452" totalsRowDxfId="451"/>
    <tableColumn id="5" xr3:uid="{6AE00EA5-A873-4458-9442-E89A8892B78E}" name="C.j. netto" dataDxfId="450" totalsRowDxfId="449"/>
    <tableColumn id="6" xr3:uid="{2AB5F933-AF3B-4E41-98E9-5DE9348CB2B2}" name="Wartość netto" totalsRowFunction="sum" dataDxfId="448" totalsRowDxfId="447">
      <calculatedColumnFormula>Tabela89[[#This Row],[Ilość]]*Tabela89[[#This Row],[C.j. netto]]</calculatedColumnFormula>
    </tableColumn>
    <tableColumn id="7" xr3:uid="{10486247-371D-439E-90E2-E99E05C4DA7A}" name="Stawka podatku VAT" dataDxfId="446" totalsRowDxfId="445"/>
    <tableColumn id="8" xr3:uid="{3EC9BB64-31AF-4B6F-92A4-D2D2064609B8}" name="C.j. brutto" dataDxfId="444" totalsRowDxfId="443"/>
    <tableColumn id="9" xr3:uid="{DD6FD125-0161-4AEC-8FA7-9B8A882D496E}" name="Wartość brutto" dataDxfId="442" totalsRowDxfId="441"/>
    <tableColumn id="10" xr3:uid="{9BF1662E-95F4-4D31-A144-79FC355AED65}" name="Producent " dataDxfId="440" totalsRowDxfId="439"/>
    <tableColumn id="11" xr3:uid="{58969206-D9C0-4981-8FAF-803B383149D2}" name="Kod EAN" dataDxfId="438" totalsRowDxfId="437"/>
    <tableColumn id="12" xr3:uid="{D970CF2B-D69F-4A66-8659-1DDEF7FD54C8}" name="Nazwa handlowa, dawka, postać , ilość w opakowaniu" dataDxfId="436" totalsRowDxfId="435"/>
  </tableColumns>
  <tableStyleInfo name="TableStyleMedium2" showFirstColumn="0" showLastColumn="0" showRowStripes="1" showColumnStripes="0"/>
</table>
</file>

<file path=xl/tables/table8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0" xr:uid="{260DFAD4-EB78-42F2-A1FC-12CE94C569BB}" name="Tabela90" displayName="Tabela90" ref="A8:L12" totalsRowCount="1" headerRowDxfId="434" dataDxfId="432" headerRowBorderDxfId="433" tableBorderDxfId="431" totalsRowBorderDxfId="430">
  <autoFilter ref="A8:L11" xr:uid="{130899A0-5238-436C-8610-1D3DDD213376}"/>
  <sortState ref="A9:L10">
    <sortCondition ref="L8:L10"/>
  </sortState>
  <tableColumns count="12">
    <tableColumn id="1" xr3:uid="{3D39DBA8-2049-4672-A8D2-01B1796FBDA7}" name="L.p." totalsRowLabel="Suma" dataDxfId="429" totalsRowDxfId="428"/>
    <tableColumn id="2" xr3:uid="{BB926BF5-3DAA-4AEB-AAFC-2A4554838620}" name="Nazwa, postać, dawka" dataDxfId="427" totalsRowDxfId="426"/>
    <tableColumn id="3" xr3:uid="{A200F885-FB57-4A56-8B38-A5E13C36E9D9}" name="j.m." dataDxfId="425" totalsRowDxfId="424"/>
    <tableColumn id="4" xr3:uid="{4FC45C7A-2651-42C5-A3AF-CC26B535645C}" name="Ilość" dataDxfId="423" totalsRowDxfId="422"/>
    <tableColumn id="5" xr3:uid="{334D0985-D945-4933-83E6-11250A2DDAE8}" name="C.j. netto" dataDxfId="421" totalsRowDxfId="420"/>
    <tableColumn id="6" xr3:uid="{9F2B5004-1FC3-4959-A185-D596BD185466}" name="Wartość netto" totalsRowFunction="sum" dataDxfId="419" totalsRowDxfId="418">
      <calculatedColumnFormula>Tabela90[[#This Row],[Ilość]]*Tabela90[[#This Row],[C.j. netto]]</calculatedColumnFormula>
    </tableColumn>
    <tableColumn id="7" xr3:uid="{577A9135-B69A-45EB-9475-06577FA17946}" name="Stawka podatku VAT" dataDxfId="417" totalsRowDxfId="416"/>
    <tableColumn id="8" xr3:uid="{CFBD4C96-8D71-411C-B8CF-BE07AABDDE29}" name="C.j. brutto" dataDxfId="415" totalsRowDxfId="414"/>
    <tableColumn id="9" xr3:uid="{35D3D8AD-4C49-4E5D-B7EC-661F98FA7451}" name="Wartość brutto" dataDxfId="413" totalsRowDxfId="412"/>
    <tableColumn id="10" xr3:uid="{82E7CE7F-F194-41A7-8C5E-5B07BAA06309}" name="Producent " dataDxfId="411" totalsRowDxfId="410"/>
    <tableColumn id="11" xr3:uid="{04F18F8E-A5AA-45D8-A127-4A5B0E9998C1}" name="Kod EAN" dataDxfId="409" totalsRowDxfId="408"/>
    <tableColumn id="12" xr3:uid="{3F8E2D5C-A7DC-4B7D-B7CC-02DF8555688E}" name="Nazwa handlowa, dawka, postać , ilość w opakowaniu" dataDxfId="407" totalsRowDxfId="406"/>
  </tableColumns>
  <tableStyleInfo name="TableStyleMedium2" showFirstColumn="0" showLastColumn="0" showRowStripes="1" showColumnStripes="0"/>
</table>
</file>

<file path=xl/tables/table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" xr:uid="{6211F76D-BC27-4FB0-B2F7-1EE4C89BA289}" name="Tabela9" displayName="Tabela9" ref="A8:L11" totalsRowCount="1" headerRowDxfId="2754" dataDxfId="2752" headerRowBorderDxfId="2753" tableBorderDxfId="2751" totalsRowBorderDxfId="2750">
  <autoFilter ref="A8:L10" xr:uid="{130899A0-5238-436C-8610-1D3DDD213376}"/>
  <sortState ref="A9:L9">
    <sortCondition ref="B8:B9"/>
  </sortState>
  <tableColumns count="12">
    <tableColumn id="1" xr3:uid="{D77F5A35-0207-4FF9-8E24-1A5A6AA691DC}" name="L.p." totalsRowLabel="Suma" dataDxfId="2749" totalsRowDxfId="2748"/>
    <tableColumn id="2" xr3:uid="{E314D89D-034F-42E5-A50B-E4D8C9EE13B7}" name="Nazwa, postać, dawka" dataDxfId="2747" totalsRowDxfId="2746"/>
    <tableColumn id="3" xr3:uid="{536C7F3E-4A97-4AAF-A537-E02F5FAAC24D}" name="j.m." dataDxfId="2745" totalsRowDxfId="2744"/>
    <tableColumn id="4" xr3:uid="{5ADCC5CB-CDBB-4497-A096-46AEEA063E4E}" name="Ilość" dataDxfId="2743" totalsRowDxfId="2742"/>
    <tableColumn id="5" xr3:uid="{95C325C4-EE2E-4ED2-B53C-02F8277127C5}" name="C.j. netto" dataDxfId="2741" totalsRowDxfId="2740"/>
    <tableColumn id="6" xr3:uid="{46D6BEC0-FEDB-494B-AD77-DA460B7BF52C}" name="Wartość netto" totalsRowFunction="sum" dataDxfId="2739" totalsRowDxfId="2738">
      <calculatedColumnFormula>Tabela9[[#This Row],[Ilość]]*Tabela9[[#This Row],[C.j. netto]]</calculatedColumnFormula>
    </tableColumn>
    <tableColumn id="7" xr3:uid="{D6F25EB7-BE22-46B2-B166-612022F25FCE}" name="Stawka podatku VAT" dataDxfId="2737" totalsRowDxfId="2736"/>
    <tableColumn id="8" xr3:uid="{0C629118-8234-424A-8A7A-25A89C2226D5}" name="C.j. brutto" dataDxfId="2735" totalsRowDxfId="2734"/>
    <tableColumn id="9" xr3:uid="{228098BD-B6DC-448F-B59A-DF1F474FAF48}" name="Wartość brutto" dataDxfId="2733" totalsRowDxfId="2732"/>
    <tableColumn id="10" xr3:uid="{58C28767-F181-4CD1-8FB5-207E4A2B9D45}" name="Producent " dataDxfId="2731" totalsRowDxfId="2730"/>
    <tableColumn id="11" xr3:uid="{43A2B140-FB04-46CC-84C1-27DF55E55F97}" name="Kod EAN" dataDxfId="2729" totalsRowDxfId="2728"/>
    <tableColumn id="12" xr3:uid="{CB12C3E9-E725-4714-9B6C-918356E52798}" name="Nazwa handlowa, dawka, postać , ilość w opakowaniu" dataDxfId="2727" totalsRowDxfId="2726"/>
  </tableColumns>
  <tableStyleInfo name="TableStyleMedium2" showFirstColumn="0" showLastColumn="0" showRowStripes="1" showColumnStripes="0"/>
</table>
</file>

<file path=xl/tables/table90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1" xr:uid="{A273F1A4-A650-4210-99A9-9105605DB147}" name="Tabela91" displayName="Tabela91" ref="A8:L10" totalsRowCount="1" headerRowDxfId="405" dataDxfId="403" headerRowBorderDxfId="404" tableBorderDxfId="402" totalsRowBorderDxfId="401">
  <autoFilter ref="A8:L9" xr:uid="{130899A0-5238-436C-8610-1D3DDD213376}"/>
  <sortState ref="A9:L9">
    <sortCondition ref="L8:L9"/>
  </sortState>
  <tableColumns count="12">
    <tableColumn id="1" xr3:uid="{1EDB0D5F-4A6F-4175-9759-F04ABBE7C584}" name="L.p." totalsRowLabel="Suma" dataDxfId="400" totalsRowDxfId="399"/>
    <tableColumn id="2" xr3:uid="{CA4D3433-8801-4EAD-BD71-5DDB44FE796A}" name="Nazwa, postać, dawka" dataDxfId="398" totalsRowDxfId="397"/>
    <tableColumn id="3" xr3:uid="{2C65C25F-35FA-44E8-9FA5-88972F03CE2F}" name="j.m." dataDxfId="396" totalsRowDxfId="395"/>
    <tableColumn id="4" xr3:uid="{3A47A7A4-8EB1-4C03-AD0F-62B807D2B8B1}" name="Ilość" dataDxfId="394" totalsRowDxfId="393"/>
    <tableColumn id="5" xr3:uid="{0BC57365-4023-4CBA-8F9C-ABEC3BB61D74}" name="C.j. netto" dataDxfId="392" totalsRowDxfId="391"/>
    <tableColumn id="6" xr3:uid="{8AE5D50A-B3C4-487A-9A4C-4BFA9E012FB4}" name="Wartość netto" totalsRowFunction="sum" dataDxfId="390" totalsRowDxfId="389">
      <calculatedColumnFormula>Tabela91[[#This Row],[Ilość]]*Tabela91[[#This Row],[C.j. netto]]</calculatedColumnFormula>
    </tableColumn>
    <tableColumn id="7" xr3:uid="{E59A14A6-3349-4DEA-BFDC-A1F4FEF24141}" name="Stawka podatku VAT" dataDxfId="388" totalsRowDxfId="387"/>
    <tableColumn id="8" xr3:uid="{580DAF22-E701-4224-9826-95C570D25254}" name="C.j. brutto" dataDxfId="386" totalsRowDxfId="385"/>
    <tableColumn id="9" xr3:uid="{25A366E7-E2DD-4266-BD1B-9F0E9EB72200}" name="Wartość brutto" dataDxfId="384" totalsRowDxfId="383"/>
    <tableColumn id="10" xr3:uid="{C85BB229-6CA1-483E-90A9-3ABB90452D8D}" name="Producent " dataDxfId="382" totalsRowDxfId="381"/>
    <tableColumn id="11" xr3:uid="{39D6D23E-6C44-410B-80DD-50B28FFA1FEB}" name="Kod EAN" dataDxfId="380" totalsRowDxfId="379"/>
    <tableColumn id="12" xr3:uid="{1E56C9BA-49FC-4C8F-9055-E5F50D1F16E4}" name="Nazwa handlowa, dawka, postać , ilość w opakowaniu" dataDxfId="378" totalsRowDxfId="377"/>
  </tableColumns>
  <tableStyleInfo name="TableStyleMedium2" showFirstColumn="0" showLastColumn="0" showRowStripes="1" showColumnStripes="0"/>
</table>
</file>

<file path=xl/tables/table91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2" xr:uid="{A62A266A-2593-4EEE-B209-DB32AFC3D1D6}" name="Tabela92" displayName="Tabela92" ref="A8:L10" totalsRowCount="1" headerRowDxfId="376" dataDxfId="374" headerRowBorderDxfId="375" tableBorderDxfId="373" totalsRowBorderDxfId="372">
  <autoFilter ref="A8:L9" xr:uid="{130899A0-5238-436C-8610-1D3DDD213376}"/>
  <sortState ref="A9:L9">
    <sortCondition ref="L8:L9"/>
  </sortState>
  <tableColumns count="12">
    <tableColumn id="1" xr3:uid="{78C9ADD5-544B-4DA7-B6E2-D5184B1B5701}" name="L.p." totalsRowLabel="Suma" dataDxfId="371" totalsRowDxfId="370"/>
    <tableColumn id="2" xr3:uid="{E63ADF78-3DF6-4CCC-9F3D-DFABD5D9A495}" name="Nazwa, postać, dawka" dataDxfId="369" totalsRowDxfId="368"/>
    <tableColumn id="3" xr3:uid="{DECCB657-4B47-4ECF-A479-B1FDA27A0C24}" name="j.m." dataDxfId="367" totalsRowDxfId="366"/>
    <tableColumn id="4" xr3:uid="{D6E6FEA7-D0EC-4D82-B087-FEE11CEA044E}" name="Ilość" dataDxfId="365" totalsRowDxfId="364"/>
    <tableColumn id="5" xr3:uid="{C0D02524-AE2B-4DC2-9E11-D403E43A944C}" name="C.j. netto" dataDxfId="363" totalsRowDxfId="362"/>
    <tableColumn id="6" xr3:uid="{B0DA5E3A-0819-4608-889D-CD482FAAA6E5}" name="Wartość netto" totalsRowFunction="sum" dataDxfId="361" totalsRowDxfId="360">
      <calculatedColumnFormula>Tabela92[[#This Row],[Ilość]]*Tabela92[[#This Row],[C.j. netto]]</calculatedColumnFormula>
    </tableColumn>
    <tableColumn id="7" xr3:uid="{0472093C-5FC4-4A07-BD7D-5A9197996B9F}" name="Stawka podatku VAT" dataDxfId="359" totalsRowDxfId="358"/>
    <tableColumn id="8" xr3:uid="{EA33FD84-8A0C-489A-B1EF-388DCD794F35}" name="C.j. brutto" dataDxfId="357" totalsRowDxfId="356"/>
    <tableColumn id="9" xr3:uid="{297B3C6A-A53D-4874-B1E1-701DA0C309E3}" name="Wartość brutto" dataDxfId="355" totalsRowDxfId="354"/>
    <tableColumn id="10" xr3:uid="{E6049A13-18F0-45F6-879C-12EFEEA1C0CF}" name="Producent " dataDxfId="353" totalsRowDxfId="352"/>
    <tableColumn id="11" xr3:uid="{2A099476-5AF5-4C5B-88B8-C201F49889FE}" name="Kod EAN" dataDxfId="351" totalsRowDxfId="350"/>
    <tableColumn id="12" xr3:uid="{1A231B34-12C5-4D89-A3DB-0DABA337C2D3}" name="Nazwa handlowa, dawka, postać , ilość w opakowaniu" dataDxfId="349" totalsRowDxfId="348"/>
  </tableColumns>
  <tableStyleInfo name="TableStyleMedium2" showFirstColumn="0" showLastColumn="0" showRowStripes="1" showColumnStripes="0"/>
</table>
</file>

<file path=xl/tables/table92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3" xr:uid="{FF1ED977-C7DF-46B5-9EF0-C220C47A02B6}" name="Tabela93" displayName="Tabela93" ref="A8:L12" totalsRowCount="1" headerRowDxfId="347" dataDxfId="345" headerRowBorderDxfId="346" tableBorderDxfId="344" totalsRowBorderDxfId="343">
  <autoFilter ref="A8:L11" xr:uid="{130899A0-5238-436C-8610-1D3DDD213376}"/>
  <sortState ref="A9:L9">
    <sortCondition ref="L8:L9"/>
  </sortState>
  <tableColumns count="12">
    <tableColumn id="1" xr3:uid="{0E61F68E-537A-4C42-84E2-2AD8F6255E59}" name="L.p." totalsRowLabel="Suma" dataDxfId="342" totalsRowDxfId="341"/>
    <tableColumn id="2" xr3:uid="{B26AD298-00DC-461B-8B5C-2F7918C723ED}" name="Nazwa, postać, dawka" dataDxfId="340" totalsRowDxfId="339"/>
    <tableColumn id="3" xr3:uid="{8B113D6A-10D2-4382-B5F0-60CED1966D84}" name="j.m." dataDxfId="338" totalsRowDxfId="337"/>
    <tableColumn id="4" xr3:uid="{776243ED-E5E0-42F8-ABC1-B53169DA4C96}" name="Ilość" dataDxfId="336" totalsRowDxfId="335"/>
    <tableColumn id="5" xr3:uid="{AA0F7CBD-55F4-497D-AA03-D542054D673F}" name="C.j. netto" dataDxfId="334" totalsRowDxfId="333"/>
    <tableColumn id="6" xr3:uid="{2D2B9839-A9A9-4575-B4D0-570E3AE4B802}" name="Wartość netto" totalsRowFunction="sum" dataDxfId="332" totalsRowDxfId="331">
      <calculatedColumnFormula>Tabela93[[#This Row],[Ilość]]*Tabela93[[#This Row],[C.j. netto]]</calculatedColumnFormula>
    </tableColumn>
    <tableColumn id="7" xr3:uid="{2E0D2330-1C3B-44F3-BA62-A0FDA1D32511}" name="Stawka podatku VAT" dataDxfId="330" totalsRowDxfId="329"/>
    <tableColumn id="8" xr3:uid="{CA387E19-176D-40EF-81EE-F050F262CA27}" name="C.j. brutto" dataDxfId="328" totalsRowDxfId="327"/>
    <tableColumn id="9" xr3:uid="{8B174035-0F37-453A-A626-364E8B2F788F}" name="Wartość brutto" dataDxfId="326" totalsRowDxfId="325"/>
    <tableColumn id="10" xr3:uid="{51DFD030-72DF-4A98-800C-3F1F29F44817}" name="Producent " dataDxfId="324" totalsRowDxfId="323"/>
    <tableColumn id="11" xr3:uid="{27872CA9-C51C-455F-976C-96B7EE8B0667}" name="Kod EAN" dataDxfId="322" totalsRowDxfId="321"/>
    <tableColumn id="12" xr3:uid="{3FD018E8-10CF-43A1-8E4D-80749C25060C}" name="Nazwa handlowa, dawka, postać , ilość w opakowaniu" dataDxfId="320" totalsRowDxfId="319"/>
  </tableColumns>
  <tableStyleInfo name="TableStyleMedium2" showFirstColumn="0" showLastColumn="0" showRowStripes="1" showColumnStripes="0"/>
</table>
</file>

<file path=xl/tables/table93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4" xr:uid="{FC3B12F5-7ABC-4C4C-A96C-FA70CB2A9BCD}" name="Tabela94" displayName="Tabela94" ref="A8:L10" totalsRowCount="1" headerRowDxfId="318" dataDxfId="316" headerRowBorderDxfId="317" tableBorderDxfId="315" totalsRowBorderDxfId="314">
  <autoFilter ref="A8:L9" xr:uid="{130899A0-5238-436C-8610-1D3DDD213376}"/>
  <sortState ref="A9:L9">
    <sortCondition ref="L8:L9"/>
  </sortState>
  <tableColumns count="12">
    <tableColumn id="1" xr3:uid="{E4877DC0-2730-4974-ADD0-EFE87CEE3602}" name="L.p." totalsRowLabel="Suma" dataDxfId="313" totalsRowDxfId="312"/>
    <tableColumn id="2" xr3:uid="{3DE22C85-3262-4CD5-8402-899343AC79D1}" name="Nazwa, postać, dawka" dataDxfId="311" totalsRowDxfId="310"/>
    <tableColumn id="3" xr3:uid="{070CEFDB-FC6F-4B0B-ADC7-B1367AE8C197}" name="j.m." dataDxfId="309" totalsRowDxfId="308"/>
    <tableColumn id="4" xr3:uid="{5FAEED79-6F8B-4BC7-9211-3044C85D04C3}" name="Ilość" dataDxfId="307" totalsRowDxfId="306"/>
    <tableColumn id="5" xr3:uid="{C7A868B3-5106-4BD4-B482-705C26827A36}" name="C.j. netto" dataDxfId="305" totalsRowDxfId="304"/>
    <tableColumn id="6" xr3:uid="{508F415E-0E27-4725-8BB7-A9B78BB091D0}" name="Wartość netto" totalsRowFunction="sum" dataDxfId="303" totalsRowDxfId="302">
      <calculatedColumnFormula>Tabela94[[#This Row],[Ilość]]*Tabela94[[#This Row],[C.j. netto]]</calculatedColumnFormula>
    </tableColumn>
    <tableColumn id="7" xr3:uid="{1C8F9B48-1284-4C0B-8DB7-04208956D6D0}" name="Stawka podatku VAT" dataDxfId="301" totalsRowDxfId="300"/>
    <tableColumn id="8" xr3:uid="{3705FE54-0F82-4E52-9301-A9C70C16C8D5}" name="C.j. brutto" dataDxfId="299" totalsRowDxfId="298"/>
    <tableColumn id="9" xr3:uid="{663AC8A6-C958-4FCD-8A25-644361ED13A9}" name="Wartość brutto" dataDxfId="297" totalsRowDxfId="296"/>
    <tableColumn id="10" xr3:uid="{15C6B2A8-54F0-410D-9A51-7FB21059EE3B}" name="Producent " dataDxfId="295" totalsRowDxfId="294"/>
    <tableColumn id="11" xr3:uid="{8077F2C2-F4F1-4888-8EC1-5641F7BF2F01}" name="Kod EAN" dataDxfId="293" totalsRowDxfId="292"/>
    <tableColumn id="12" xr3:uid="{C51D1CBC-424E-4806-9AA7-754AF86328E6}" name="Nazwa handlowa, dawka, postać , ilość w opakowaniu" dataDxfId="291" totalsRowDxfId="290"/>
  </tableColumns>
  <tableStyleInfo name="TableStyleMedium2" showFirstColumn="0" showLastColumn="0" showRowStripes="1" showColumnStripes="0"/>
</table>
</file>

<file path=xl/tables/table94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5" xr:uid="{9E5FCE82-C2FF-428E-8BD3-3D38A4D58B33}" name="Tabela95" displayName="Tabela95" ref="A8:L11" totalsRowCount="1" headerRowDxfId="289" dataDxfId="287" headerRowBorderDxfId="288" tableBorderDxfId="286" totalsRowBorderDxfId="285">
  <autoFilter ref="A8:L10" xr:uid="{130899A0-5238-436C-8610-1D3DDD213376}"/>
  <sortState ref="A9:L9">
    <sortCondition ref="L8:L9"/>
  </sortState>
  <tableColumns count="12">
    <tableColumn id="1" xr3:uid="{6888279E-40B5-4794-9C18-C173D527A71F}" name="L.p." totalsRowLabel="Suma" dataDxfId="284" totalsRowDxfId="283"/>
    <tableColumn id="2" xr3:uid="{5C7782D0-BFAE-4C98-A9A2-BA3F6EB4EEF9}" name="Nazwa, postać, dawka" dataDxfId="282" totalsRowDxfId="281"/>
    <tableColumn id="3" xr3:uid="{927FC812-08FC-4039-B4AD-99377CF0ED29}" name="j.m." dataDxfId="280" totalsRowDxfId="279"/>
    <tableColumn id="4" xr3:uid="{890DAFBD-7C27-403B-BB23-BE9C4E962476}" name="Ilość" dataDxfId="278" totalsRowDxfId="277"/>
    <tableColumn id="5" xr3:uid="{D5DFBF90-B58B-404F-A395-DEA4CE9F6BFB}" name="C.j. netto" dataDxfId="276" totalsRowDxfId="275"/>
    <tableColumn id="6" xr3:uid="{19C3B23E-8E10-4272-9C85-10212264F576}" name="Wartość netto" totalsRowFunction="sum" dataDxfId="274" totalsRowDxfId="273">
      <calculatedColumnFormula>Tabela95[[#This Row],[Ilość]]*Tabela95[[#This Row],[C.j. netto]]</calculatedColumnFormula>
    </tableColumn>
    <tableColumn id="7" xr3:uid="{3BB1B6D2-A9F1-4785-82B0-239FB7554F0C}" name="Stawka podatku VAT" dataDxfId="272" totalsRowDxfId="271"/>
    <tableColumn id="8" xr3:uid="{77A199F7-255F-40D1-89D8-DE127AEF3D35}" name="C.j. brutto" dataDxfId="270" totalsRowDxfId="269"/>
    <tableColumn id="9" xr3:uid="{28EC51F7-23C4-470C-A614-3843B9591581}" name="Wartość brutto" dataDxfId="268" totalsRowDxfId="267"/>
    <tableColumn id="10" xr3:uid="{21CD1091-563B-459F-8B0D-26176E25B856}" name="Producent " dataDxfId="266" totalsRowDxfId="265"/>
    <tableColumn id="11" xr3:uid="{9B928557-B7F0-4E0B-865A-D5269C259EA6}" name="Kod EAN" dataDxfId="264" totalsRowDxfId="263"/>
    <tableColumn id="12" xr3:uid="{5C4B07CE-F8F3-47F3-AFF5-E636CA24E408}" name="Nazwa handlowa, dawka, postać , ilość w opakowaniu" dataDxfId="262" totalsRowDxfId="261"/>
  </tableColumns>
  <tableStyleInfo name="TableStyleMedium2" showFirstColumn="0" showLastColumn="0" showRowStripes="1" showColumnStripes="0"/>
</table>
</file>

<file path=xl/tables/table95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6" xr:uid="{12EEB899-9440-49B4-BC8E-B4AE1347D058}" name="Tabela96" displayName="Tabela96" ref="A8:L10" totalsRowCount="1" headerRowDxfId="260" dataDxfId="258" headerRowBorderDxfId="259" tableBorderDxfId="257" totalsRowBorderDxfId="256">
  <autoFilter ref="A8:L9" xr:uid="{130899A0-5238-436C-8610-1D3DDD213376}"/>
  <sortState ref="A9:L9">
    <sortCondition ref="L8:L9"/>
  </sortState>
  <tableColumns count="12">
    <tableColumn id="1" xr3:uid="{F6738C53-1488-473A-B29D-279DBA0AB4E6}" name="L.p." totalsRowLabel="Suma" dataDxfId="255" totalsRowDxfId="254"/>
    <tableColumn id="2" xr3:uid="{608B304B-BE7C-4541-83E0-C5B498D9F11D}" name="Nazwa, postać, dawka" dataDxfId="253" totalsRowDxfId="252"/>
    <tableColumn id="3" xr3:uid="{E7E5CB73-FE4A-4169-9BFC-8529FA0A59E2}" name="j.m." dataDxfId="251" totalsRowDxfId="250"/>
    <tableColumn id="4" xr3:uid="{CFCBA683-9542-462C-B4F2-4809E116597A}" name="Ilość" dataDxfId="249" totalsRowDxfId="248"/>
    <tableColumn id="5" xr3:uid="{869D0708-99F1-4F40-8A22-6A9669134EA3}" name="C.j. netto" dataDxfId="247" totalsRowDxfId="246"/>
    <tableColumn id="6" xr3:uid="{A9E97BA6-00D7-459C-8CF2-C961A8D7FA9F}" name="Wartość netto" totalsRowFunction="sum" dataDxfId="245" totalsRowDxfId="244">
      <calculatedColumnFormula>Tabela96[[#This Row],[Ilość]]*Tabela96[[#This Row],[C.j. netto]]</calculatedColumnFormula>
    </tableColumn>
    <tableColumn id="7" xr3:uid="{5D41A87C-3569-4F3A-9474-BA3767A52487}" name="Stawka podatku VAT" dataDxfId="243" totalsRowDxfId="242"/>
    <tableColumn id="8" xr3:uid="{E8781EB0-FA45-4FF7-B876-498B22B6C1A6}" name="C.j. brutto" dataDxfId="241" totalsRowDxfId="240"/>
    <tableColumn id="9" xr3:uid="{724854C0-6E4F-4637-B769-86645DFA514A}" name="Wartość brutto" dataDxfId="239" totalsRowDxfId="238"/>
    <tableColumn id="10" xr3:uid="{2B6B45BA-F539-490D-944C-0A96ACACE3AC}" name="Producent " dataDxfId="237" totalsRowDxfId="236"/>
    <tableColumn id="11" xr3:uid="{CED039A0-7C8D-4EE3-82F6-12E021C92BBE}" name="Kod EAN" dataDxfId="235" totalsRowDxfId="234"/>
    <tableColumn id="12" xr3:uid="{A410C595-189E-4D13-AAFC-6720B89FB710}" name="Nazwa handlowa, dawka, postać , ilość w opakowaniu" dataDxfId="233" totalsRowDxfId="232"/>
  </tableColumns>
  <tableStyleInfo name="TableStyleMedium2" showFirstColumn="0" showLastColumn="0" showRowStripes="1" showColumnStripes="0"/>
</table>
</file>

<file path=xl/tables/table96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7" xr:uid="{348F6B1B-A06A-4485-82B1-FB36BBDEFBD7}" name="Tabela97" displayName="Tabela97" ref="A8:L10" totalsRowCount="1" headerRowDxfId="231" dataDxfId="229" headerRowBorderDxfId="230" tableBorderDxfId="228" totalsRowBorderDxfId="227">
  <autoFilter ref="A8:L9" xr:uid="{130899A0-5238-436C-8610-1D3DDD213376}"/>
  <sortState ref="A9:L9">
    <sortCondition ref="L8:L9"/>
  </sortState>
  <tableColumns count="12">
    <tableColumn id="1" xr3:uid="{820D6A0E-A786-4D3F-946F-BF2F1B777643}" name="L.p." totalsRowLabel="Suma" dataDxfId="226" totalsRowDxfId="225"/>
    <tableColumn id="2" xr3:uid="{7910EE9A-3A2C-45A4-9B93-53FB52CA43E2}" name="Nazwa, postać, dawka" dataDxfId="224" totalsRowDxfId="223"/>
    <tableColumn id="3" xr3:uid="{50CEE9C6-D5F6-4798-AD9E-A10D36282B7D}" name="j.m." dataDxfId="222" totalsRowDxfId="221"/>
    <tableColumn id="4" xr3:uid="{95D310DB-C5A5-4B3A-9F86-39EBC84E2984}" name="Ilość" dataDxfId="220" totalsRowDxfId="219"/>
    <tableColumn id="5" xr3:uid="{1EE69E5B-B1A7-48F8-9157-4CF96ACC1734}" name="C.j. netto" dataDxfId="218" totalsRowDxfId="217"/>
    <tableColumn id="6" xr3:uid="{5564D02D-A0DA-4587-9525-234FDEE37D65}" name="Wartość netto" totalsRowFunction="sum" dataDxfId="216" totalsRowDxfId="215">
      <calculatedColumnFormula>Tabela97[[#This Row],[Ilość]]*Tabela97[[#This Row],[C.j. netto]]</calculatedColumnFormula>
    </tableColumn>
    <tableColumn id="7" xr3:uid="{6C102223-F2ED-4DE7-971F-6882657988EE}" name="Stawka podatku VAT" dataDxfId="214" totalsRowDxfId="213"/>
    <tableColumn id="8" xr3:uid="{F43F3139-38AB-4F4A-9C79-616EBDBE1A17}" name="C.j. brutto" dataDxfId="212" totalsRowDxfId="211"/>
    <tableColumn id="9" xr3:uid="{13B11972-F458-4A14-844B-BC0A3B99B534}" name="Wartość brutto" dataDxfId="210" totalsRowDxfId="209"/>
    <tableColumn id="10" xr3:uid="{26A0E247-875F-4A29-AD6A-F7A322670A4B}" name="Producent " dataDxfId="208" totalsRowDxfId="207"/>
    <tableColumn id="11" xr3:uid="{81FF20B2-4E85-4A84-8809-5D36C2843F99}" name="Kod EAN" dataDxfId="206" totalsRowDxfId="205"/>
    <tableColumn id="12" xr3:uid="{4510C7AC-AB10-4BE0-AAB3-133202A921F9}" name="Nazwa handlowa, dawka, postać , ilość w opakowaniu" dataDxfId="204" totalsRowDxfId="203"/>
  </tableColumns>
  <tableStyleInfo name="TableStyleMedium2" showFirstColumn="0" showLastColumn="0" showRowStripes="1" showColumnStripes="0"/>
</table>
</file>

<file path=xl/tables/table97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8" xr:uid="{2E93AD69-415B-44FC-801D-E7E0F7BDD5E5}" name="Tabela98" displayName="Tabela98" ref="A8:L11" totalsRowCount="1" headerRowDxfId="202" dataDxfId="200" headerRowBorderDxfId="201" tableBorderDxfId="199" totalsRowBorderDxfId="198">
  <autoFilter ref="A8:L10" xr:uid="{130899A0-5238-436C-8610-1D3DDD213376}"/>
  <sortState ref="A9:L9">
    <sortCondition ref="L8:L9"/>
  </sortState>
  <tableColumns count="12">
    <tableColumn id="1" xr3:uid="{D84E6926-1082-4345-AD8A-8D87101C64CE}" name="L.p." totalsRowLabel="Suma" dataDxfId="197" totalsRowDxfId="196"/>
    <tableColumn id="2" xr3:uid="{5BD770FE-167C-423B-B8ED-B75D7322867E}" name="Nazwa, postać, dawka" dataDxfId="195" totalsRowDxfId="194"/>
    <tableColumn id="3" xr3:uid="{DCCCF948-E943-4068-818B-E93DAB619D81}" name="j.m." dataDxfId="193" totalsRowDxfId="192"/>
    <tableColumn id="4" xr3:uid="{539AC914-7751-4E53-91B0-D8FCA77F0378}" name="Ilość" dataDxfId="191" totalsRowDxfId="190"/>
    <tableColumn id="5" xr3:uid="{E985C0A7-1EBD-43F2-8A44-F463EE10BD61}" name="C.j. netto" dataDxfId="189" totalsRowDxfId="188"/>
    <tableColumn id="6" xr3:uid="{C72B5E78-46D3-421E-A4AD-24392DE248D0}" name="Wartość netto" totalsRowFunction="sum" dataDxfId="187" totalsRowDxfId="186">
      <calculatedColumnFormula>Tabela98[[#This Row],[Ilość]]*Tabela98[[#This Row],[C.j. netto]]</calculatedColumnFormula>
    </tableColumn>
    <tableColumn id="7" xr3:uid="{0E3C7119-289B-43A0-A0BD-7EF716C323C9}" name="Stawka podatku VAT" dataDxfId="185" totalsRowDxfId="184"/>
    <tableColumn id="8" xr3:uid="{93D05B16-E283-4088-82FA-BA22AD7309BF}" name="C.j. brutto" dataDxfId="183" totalsRowDxfId="182"/>
    <tableColumn id="9" xr3:uid="{406E01DE-5BF2-4DA3-B4A8-679FC8FC6C5F}" name="Wartość brutto" dataDxfId="181" totalsRowDxfId="180"/>
    <tableColumn id="10" xr3:uid="{DED272D2-216E-43BC-B986-48793A5FAEA4}" name="Producent " dataDxfId="179" totalsRowDxfId="178"/>
    <tableColumn id="11" xr3:uid="{3E3E5FB7-7365-4B49-B21A-9B91B7EA689C}" name="Kod EAN" dataDxfId="177" totalsRowDxfId="176"/>
    <tableColumn id="12" xr3:uid="{BBACF894-D40A-421C-A699-BFD0829C8C7E}" name="Nazwa handlowa, dawka, postać , ilość w opakowaniu" dataDxfId="175" totalsRowDxfId="174"/>
  </tableColumns>
  <tableStyleInfo name="TableStyleMedium2" showFirstColumn="0" showLastColumn="0" showRowStripes="1" showColumnStripes="0"/>
</table>
</file>

<file path=xl/tables/table98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99" xr:uid="{002A4BA9-20A3-453B-A978-5853C9B05B1A}" name="Tabela99" displayName="Tabela99" ref="A8:L10" totalsRowCount="1" headerRowDxfId="173" dataDxfId="171" headerRowBorderDxfId="172" tableBorderDxfId="170" totalsRowBorderDxfId="169">
  <autoFilter ref="A8:L9" xr:uid="{130899A0-5238-436C-8610-1D3DDD213376}"/>
  <sortState ref="A9:L9">
    <sortCondition ref="L8:L9"/>
  </sortState>
  <tableColumns count="12">
    <tableColumn id="1" xr3:uid="{26235E11-105E-423A-B69B-EDC7C8D71016}" name="L.p." totalsRowLabel="Suma" dataDxfId="168" totalsRowDxfId="167"/>
    <tableColumn id="2" xr3:uid="{FF57A89C-6E9E-4B99-83EA-207A8CCDFB61}" name="Nazwa, postać, dawka" dataDxfId="166" totalsRowDxfId="165"/>
    <tableColumn id="3" xr3:uid="{B355D0EA-F18E-401C-8B42-AA127C10706F}" name="j.m." dataDxfId="164" totalsRowDxfId="163"/>
    <tableColumn id="4" xr3:uid="{34D39934-D7B4-4D4E-8738-56B8B4FA79F7}" name="Ilość" dataDxfId="162" totalsRowDxfId="161"/>
    <tableColumn id="5" xr3:uid="{155887D3-7D1F-410F-AB8E-A9DD7231B17C}" name="C.j. netto" dataDxfId="160" totalsRowDxfId="159"/>
    <tableColumn id="6" xr3:uid="{0540771C-0DB9-4F93-9DA4-132B5A05145B}" name="Wartość netto" totalsRowFunction="sum" dataDxfId="158" totalsRowDxfId="157">
      <calculatedColumnFormula>Tabela99[[#This Row],[Ilość]]*Tabela99[[#This Row],[C.j. netto]]</calculatedColumnFormula>
    </tableColumn>
    <tableColumn id="7" xr3:uid="{0664544C-A48E-4184-AF41-1F7D868497AF}" name="Stawka podatku VAT" dataDxfId="156" totalsRowDxfId="155"/>
    <tableColumn id="8" xr3:uid="{3A911303-D01D-423F-A0A4-A7CD66889932}" name="C.j. brutto" dataDxfId="154" totalsRowDxfId="153"/>
    <tableColumn id="9" xr3:uid="{2689D80C-B625-4C41-91BF-A359BF1AE175}" name="Wartość brutto" dataDxfId="152" totalsRowDxfId="151"/>
    <tableColumn id="10" xr3:uid="{7A712A59-7AB6-4AE3-9B67-93196FB38A29}" name="Producent " dataDxfId="150" totalsRowDxfId="149"/>
    <tableColumn id="11" xr3:uid="{C4D66232-06F2-4FBF-871A-6C5C16550ED4}" name="Kod EAN" dataDxfId="148" totalsRowDxfId="147"/>
    <tableColumn id="12" xr3:uid="{05C5E02D-FDED-4116-AE92-D632DEA97684}" name="Nazwa handlowa, dawka, postać , ilość w opakowaniu" dataDxfId="146" totalsRowDxfId="145"/>
  </tableColumns>
  <tableStyleInfo name="TableStyleMedium2" showFirstColumn="0" showLastColumn="0" showRowStripes="1" showColumnStripes="0"/>
</table>
</file>

<file path=xl/tables/table99.xml><?xml version="1.0" encoding="utf-8"?>
<table xmlns="http://schemas.openxmlformats.org/spreadsheetml/2006/main" xmlns:mc="http://schemas.openxmlformats.org/markup-compatibility/2006" xmlns:xr="http://schemas.microsoft.com/office/spreadsheetml/2014/revision" xmlns:xr3="http://schemas.microsoft.com/office/spreadsheetml/2016/revision3" mc:Ignorable="xr xr3" id="100" xr:uid="{EB2BFA3A-7DB9-4E6B-84FB-F843BC01283D}" name="Tabela100" displayName="Tabela100" ref="A8:L10" totalsRowCount="1" headerRowDxfId="144" dataDxfId="142" headerRowBorderDxfId="143" tableBorderDxfId="141" totalsRowBorderDxfId="140">
  <autoFilter ref="A8:L9" xr:uid="{130899A0-5238-436C-8610-1D3DDD213376}"/>
  <sortState ref="A9:L9">
    <sortCondition ref="L8:L9"/>
  </sortState>
  <tableColumns count="12">
    <tableColumn id="1" xr3:uid="{77C2E874-9423-45DE-AEAD-7EE8AD424D06}" name="L.p." totalsRowLabel="Suma" dataDxfId="139" totalsRowDxfId="138"/>
    <tableColumn id="2" xr3:uid="{DC251026-4E82-4264-8101-4E8B4E112187}" name="Nazwa, postać, dawka" dataDxfId="137" totalsRowDxfId="136"/>
    <tableColumn id="3" xr3:uid="{27A62279-8EEC-4C0F-BE9A-C95E88C2E40C}" name="j.m." dataDxfId="135" totalsRowDxfId="134"/>
    <tableColumn id="4" xr3:uid="{17A13BC0-157A-4777-8C40-B9F83247214E}" name="Ilość" dataDxfId="133" totalsRowDxfId="132"/>
    <tableColumn id="5" xr3:uid="{4667461B-763D-4148-9569-BB26D49298BD}" name="C.j. netto" dataDxfId="131" totalsRowDxfId="130"/>
    <tableColumn id="6" xr3:uid="{A380FFD8-BE3A-46B3-B07C-1B5A5351A837}" name="Wartość netto" totalsRowFunction="sum" dataDxfId="129" totalsRowDxfId="128">
      <calculatedColumnFormula>Tabela100[[#This Row],[Ilość]]*Tabela100[[#This Row],[C.j. netto]]</calculatedColumnFormula>
    </tableColumn>
    <tableColumn id="7" xr3:uid="{EA0106FF-EEA3-4B56-8702-7AABABA43D5C}" name="Stawka podatku VAT" dataDxfId="127" totalsRowDxfId="126"/>
    <tableColumn id="8" xr3:uid="{E42F5DAD-C578-499C-B597-D2624814C684}" name="C.j. brutto" dataDxfId="125" totalsRowDxfId="124"/>
    <tableColumn id="9" xr3:uid="{769C3A06-5AA7-4133-80C1-EDF145D9FA7D}" name="Wartość brutto" dataDxfId="123" totalsRowDxfId="122"/>
    <tableColumn id="10" xr3:uid="{D43B9E1C-DCFC-4A08-9D74-582A940E5618}" name="Producent " dataDxfId="121" totalsRowDxfId="120"/>
    <tableColumn id="11" xr3:uid="{39E5F0DD-B223-45CC-8ABB-8197329FC08F}" name="Kod EAN" dataDxfId="119" totalsRowDxfId="118"/>
    <tableColumn id="12" xr3:uid="{FE092838-94D8-4A54-AD5C-1CF3DFE0A4A9}" name="Nazwa handlowa, dawka, postać , ilość w opakowaniu" dataDxfId="117" totalsRowDxfId="116"/>
  </tableColumns>
  <tableStyleInfo name="TableStyleMedium2" showFirstColumn="0" showLastColumn="0" showRowStripes="1" showColumnStripes="0"/>
</table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.xml"/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.xml"/><Relationship Id="rId1" Type="http://schemas.openxmlformats.org/officeDocument/2006/relationships/printerSettings" Target="../printerSettings/printerSettings10.bin"/></Relationships>
</file>

<file path=xl/worksheets/_rels/sheet10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0.xml"/><Relationship Id="rId1" Type="http://schemas.openxmlformats.org/officeDocument/2006/relationships/printerSettings" Target="../printerSettings/printerSettings100.bin"/></Relationships>
</file>

<file path=xl/worksheets/_rels/sheet10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1.xml"/><Relationship Id="rId1" Type="http://schemas.openxmlformats.org/officeDocument/2006/relationships/printerSettings" Target="../printerSettings/printerSettings101.bin"/></Relationships>
</file>

<file path=xl/worksheets/_rels/sheet10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2.xml"/><Relationship Id="rId1" Type="http://schemas.openxmlformats.org/officeDocument/2006/relationships/printerSettings" Target="../printerSettings/printerSettings102.bin"/></Relationships>
</file>

<file path=xl/worksheets/_rels/sheet10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03.xml"/><Relationship Id="rId1" Type="http://schemas.openxmlformats.org/officeDocument/2006/relationships/printerSettings" Target="../printerSettings/printerSettings103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1.xml"/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2.xml"/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3.xml"/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4.xml"/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5.xml"/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6.xml"/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7.xml"/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8.xml"/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19.xml"/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.xml"/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0.xml"/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1.xml"/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2.xml"/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3.xml"/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4.xml"/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5.xml"/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6.xml"/><Relationship Id="rId1" Type="http://schemas.openxmlformats.org/officeDocument/2006/relationships/printerSettings" Target="../printerSettings/printerSettings26.bin"/></Relationships>
</file>

<file path=xl/worksheets/_rels/sheet2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7.xml"/><Relationship Id="rId1" Type="http://schemas.openxmlformats.org/officeDocument/2006/relationships/printerSettings" Target="../printerSettings/printerSettings27.bin"/></Relationships>
</file>

<file path=xl/worksheets/_rels/sheet2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8.xml"/><Relationship Id="rId1" Type="http://schemas.openxmlformats.org/officeDocument/2006/relationships/printerSettings" Target="../printerSettings/printerSettings28.bin"/></Relationships>
</file>

<file path=xl/worksheets/_rels/sheet2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29.xml"/><Relationship Id="rId1" Type="http://schemas.openxmlformats.org/officeDocument/2006/relationships/printerSettings" Target="../printerSettings/printerSettings29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.xml"/><Relationship Id="rId1" Type="http://schemas.openxmlformats.org/officeDocument/2006/relationships/printerSettings" Target="../printerSettings/printerSettings3.bin"/></Relationships>
</file>

<file path=xl/worksheets/_rels/sheet3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0.xml"/><Relationship Id="rId1" Type="http://schemas.openxmlformats.org/officeDocument/2006/relationships/printerSettings" Target="../printerSettings/printerSettings30.bin"/></Relationships>
</file>

<file path=xl/worksheets/_rels/sheet3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1.xml"/><Relationship Id="rId1" Type="http://schemas.openxmlformats.org/officeDocument/2006/relationships/printerSettings" Target="../printerSettings/printerSettings31.bin"/></Relationships>
</file>

<file path=xl/worksheets/_rels/sheet3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2.xml"/><Relationship Id="rId1" Type="http://schemas.openxmlformats.org/officeDocument/2006/relationships/printerSettings" Target="../printerSettings/printerSettings32.bin"/></Relationships>
</file>

<file path=xl/worksheets/_rels/sheet3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3.xml"/><Relationship Id="rId1" Type="http://schemas.openxmlformats.org/officeDocument/2006/relationships/printerSettings" Target="../printerSettings/printerSettings33.bin"/></Relationships>
</file>

<file path=xl/worksheets/_rels/sheet3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4.xml"/><Relationship Id="rId1" Type="http://schemas.openxmlformats.org/officeDocument/2006/relationships/printerSettings" Target="../printerSettings/printerSettings34.bin"/></Relationships>
</file>

<file path=xl/worksheets/_rels/sheet3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5.xml"/><Relationship Id="rId1" Type="http://schemas.openxmlformats.org/officeDocument/2006/relationships/printerSettings" Target="../printerSettings/printerSettings35.bin"/></Relationships>
</file>

<file path=xl/worksheets/_rels/sheet3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6.xml"/><Relationship Id="rId1" Type="http://schemas.openxmlformats.org/officeDocument/2006/relationships/printerSettings" Target="../printerSettings/printerSettings36.bin"/></Relationships>
</file>

<file path=xl/worksheets/_rels/sheet3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7.xml"/><Relationship Id="rId1" Type="http://schemas.openxmlformats.org/officeDocument/2006/relationships/printerSettings" Target="../printerSettings/printerSettings37.bin"/></Relationships>
</file>

<file path=xl/worksheets/_rels/sheet3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8.xml"/><Relationship Id="rId1" Type="http://schemas.openxmlformats.org/officeDocument/2006/relationships/printerSettings" Target="../printerSettings/printerSettings38.bin"/></Relationships>
</file>

<file path=xl/worksheets/_rels/sheet3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39.xml"/><Relationship Id="rId1" Type="http://schemas.openxmlformats.org/officeDocument/2006/relationships/printerSettings" Target="../printerSettings/printerSettings39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.xml"/><Relationship Id="rId1" Type="http://schemas.openxmlformats.org/officeDocument/2006/relationships/printerSettings" Target="../printerSettings/printerSettings4.bin"/></Relationships>
</file>

<file path=xl/worksheets/_rels/sheet4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0.xml"/><Relationship Id="rId1" Type="http://schemas.openxmlformats.org/officeDocument/2006/relationships/printerSettings" Target="../printerSettings/printerSettings40.bin"/></Relationships>
</file>

<file path=xl/worksheets/_rels/sheet4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1.xml"/><Relationship Id="rId1" Type="http://schemas.openxmlformats.org/officeDocument/2006/relationships/printerSettings" Target="../printerSettings/printerSettings41.bin"/></Relationships>
</file>

<file path=xl/worksheets/_rels/sheet4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2.xml"/><Relationship Id="rId1" Type="http://schemas.openxmlformats.org/officeDocument/2006/relationships/printerSettings" Target="../printerSettings/printerSettings42.bin"/></Relationships>
</file>

<file path=xl/worksheets/_rels/sheet4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3.xml"/><Relationship Id="rId1" Type="http://schemas.openxmlformats.org/officeDocument/2006/relationships/printerSettings" Target="../printerSettings/printerSettings43.bin"/></Relationships>
</file>

<file path=xl/worksheets/_rels/sheet4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4.xml"/><Relationship Id="rId1" Type="http://schemas.openxmlformats.org/officeDocument/2006/relationships/printerSettings" Target="../printerSettings/printerSettings44.bin"/></Relationships>
</file>

<file path=xl/worksheets/_rels/sheet4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5.xml"/><Relationship Id="rId1" Type="http://schemas.openxmlformats.org/officeDocument/2006/relationships/printerSettings" Target="../printerSettings/printerSettings45.bin"/></Relationships>
</file>

<file path=xl/worksheets/_rels/sheet4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6.xml"/><Relationship Id="rId1" Type="http://schemas.openxmlformats.org/officeDocument/2006/relationships/printerSettings" Target="../printerSettings/printerSettings46.bin"/></Relationships>
</file>

<file path=xl/worksheets/_rels/sheet4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7.xml"/><Relationship Id="rId1" Type="http://schemas.openxmlformats.org/officeDocument/2006/relationships/printerSettings" Target="../printerSettings/printerSettings47.bin"/></Relationships>
</file>

<file path=xl/worksheets/_rels/sheet4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8.xml"/><Relationship Id="rId1" Type="http://schemas.openxmlformats.org/officeDocument/2006/relationships/printerSettings" Target="../printerSettings/printerSettings48.bin"/></Relationships>
</file>

<file path=xl/worksheets/_rels/sheet4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49.xml"/><Relationship Id="rId1" Type="http://schemas.openxmlformats.org/officeDocument/2006/relationships/printerSettings" Target="../printerSettings/printerSettings49.bin"/></Relationships>
</file>

<file path=xl/worksheets/_rels/sheet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.xml"/><Relationship Id="rId1" Type="http://schemas.openxmlformats.org/officeDocument/2006/relationships/printerSettings" Target="../printerSettings/printerSettings5.bin"/></Relationships>
</file>

<file path=xl/worksheets/_rels/sheet5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0.xml"/><Relationship Id="rId1" Type="http://schemas.openxmlformats.org/officeDocument/2006/relationships/printerSettings" Target="../printerSettings/printerSettings50.bin"/></Relationships>
</file>

<file path=xl/worksheets/_rels/sheet5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1.xml"/><Relationship Id="rId1" Type="http://schemas.openxmlformats.org/officeDocument/2006/relationships/printerSettings" Target="../printerSettings/printerSettings51.bin"/></Relationships>
</file>

<file path=xl/worksheets/_rels/sheet5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2.xml"/><Relationship Id="rId1" Type="http://schemas.openxmlformats.org/officeDocument/2006/relationships/printerSettings" Target="../printerSettings/printerSettings52.bin"/></Relationships>
</file>

<file path=xl/worksheets/_rels/sheet5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3.xml"/><Relationship Id="rId1" Type="http://schemas.openxmlformats.org/officeDocument/2006/relationships/printerSettings" Target="../printerSettings/printerSettings53.bin"/></Relationships>
</file>

<file path=xl/worksheets/_rels/sheet5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4.xml"/><Relationship Id="rId1" Type="http://schemas.openxmlformats.org/officeDocument/2006/relationships/printerSettings" Target="../printerSettings/printerSettings54.bin"/></Relationships>
</file>

<file path=xl/worksheets/_rels/sheet5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5.xml"/><Relationship Id="rId1" Type="http://schemas.openxmlformats.org/officeDocument/2006/relationships/printerSettings" Target="../printerSettings/printerSettings55.bin"/></Relationships>
</file>

<file path=xl/worksheets/_rels/sheet5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6.xml"/><Relationship Id="rId1" Type="http://schemas.openxmlformats.org/officeDocument/2006/relationships/printerSettings" Target="../printerSettings/printerSettings56.bin"/></Relationships>
</file>

<file path=xl/worksheets/_rels/sheet5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7.xml"/><Relationship Id="rId1" Type="http://schemas.openxmlformats.org/officeDocument/2006/relationships/printerSettings" Target="../printerSettings/printerSettings57.bin"/></Relationships>
</file>

<file path=xl/worksheets/_rels/sheet5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8.xml"/><Relationship Id="rId1" Type="http://schemas.openxmlformats.org/officeDocument/2006/relationships/printerSettings" Target="../printerSettings/printerSettings58.bin"/></Relationships>
</file>

<file path=xl/worksheets/_rels/sheet5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59.xml"/><Relationship Id="rId1" Type="http://schemas.openxmlformats.org/officeDocument/2006/relationships/printerSettings" Target="../printerSettings/printerSettings59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.xml"/><Relationship Id="rId1" Type="http://schemas.openxmlformats.org/officeDocument/2006/relationships/printerSettings" Target="../printerSettings/printerSettings6.bin"/></Relationships>
</file>

<file path=xl/worksheets/_rels/sheet6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0.xml"/><Relationship Id="rId1" Type="http://schemas.openxmlformats.org/officeDocument/2006/relationships/printerSettings" Target="../printerSettings/printerSettings60.bin"/></Relationships>
</file>

<file path=xl/worksheets/_rels/sheet6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1.xml"/><Relationship Id="rId1" Type="http://schemas.openxmlformats.org/officeDocument/2006/relationships/printerSettings" Target="../printerSettings/printerSettings61.bin"/></Relationships>
</file>

<file path=xl/worksheets/_rels/sheet6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2.xml"/><Relationship Id="rId1" Type="http://schemas.openxmlformats.org/officeDocument/2006/relationships/printerSettings" Target="../printerSettings/printerSettings62.bin"/></Relationships>
</file>

<file path=xl/worksheets/_rels/sheet6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3.xml"/><Relationship Id="rId1" Type="http://schemas.openxmlformats.org/officeDocument/2006/relationships/printerSettings" Target="../printerSettings/printerSettings63.bin"/></Relationships>
</file>

<file path=xl/worksheets/_rels/sheet6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4.xml"/><Relationship Id="rId1" Type="http://schemas.openxmlformats.org/officeDocument/2006/relationships/printerSettings" Target="../printerSettings/printerSettings64.bin"/></Relationships>
</file>

<file path=xl/worksheets/_rels/sheet6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5.xml"/><Relationship Id="rId1" Type="http://schemas.openxmlformats.org/officeDocument/2006/relationships/printerSettings" Target="../printerSettings/printerSettings65.bin"/></Relationships>
</file>

<file path=xl/worksheets/_rels/sheet6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6.xml"/><Relationship Id="rId1" Type="http://schemas.openxmlformats.org/officeDocument/2006/relationships/printerSettings" Target="../printerSettings/printerSettings66.bin"/></Relationships>
</file>

<file path=xl/worksheets/_rels/sheet6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7.xml"/><Relationship Id="rId1" Type="http://schemas.openxmlformats.org/officeDocument/2006/relationships/printerSettings" Target="../printerSettings/printerSettings67.bin"/></Relationships>
</file>

<file path=xl/worksheets/_rels/sheet6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8.xml"/><Relationship Id="rId1" Type="http://schemas.openxmlformats.org/officeDocument/2006/relationships/printerSettings" Target="../printerSettings/printerSettings68.bin"/></Relationships>
</file>

<file path=xl/worksheets/_rels/sheet6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69.xml"/><Relationship Id="rId1" Type="http://schemas.openxmlformats.org/officeDocument/2006/relationships/printerSettings" Target="../printerSettings/printerSettings69.bin"/></Relationships>
</file>

<file path=xl/worksheets/_rels/sheet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.xml"/><Relationship Id="rId1" Type="http://schemas.openxmlformats.org/officeDocument/2006/relationships/printerSettings" Target="../printerSettings/printerSettings7.bin"/></Relationships>
</file>

<file path=xl/worksheets/_rels/sheet7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0.xml"/><Relationship Id="rId1" Type="http://schemas.openxmlformats.org/officeDocument/2006/relationships/printerSettings" Target="../printerSettings/printerSettings70.bin"/></Relationships>
</file>

<file path=xl/worksheets/_rels/sheet7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1.xml"/><Relationship Id="rId1" Type="http://schemas.openxmlformats.org/officeDocument/2006/relationships/printerSettings" Target="../printerSettings/printerSettings71.bin"/></Relationships>
</file>

<file path=xl/worksheets/_rels/sheet7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2.xml"/><Relationship Id="rId1" Type="http://schemas.openxmlformats.org/officeDocument/2006/relationships/printerSettings" Target="../printerSettings/printerSettings72.bin"/></Relationships>
</file>

<file path=xl/worksheets/_rels/sheet7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3.xml"/><Relationship Id="rId1" Type="http://schemas.openxmlformats.org/officeDocument/2006/relationships/printerSettings" Target="../printerSettings/printerSettings73.bin"/></Relationships>
</file>

<file path=xl/worksheets/_rels/sheet7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4.xml"/><Relationship Id="rId1" Type="http://schemas.openxmlformats.org/officeDocument/2006/relationships/printerSettings" Target="../printerSettings/printerSettings74.bin"/></Relationships>
</file>

<file path=xl/worksheets/_rels/sheet7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5.xml"/><Relationship Id="rId1" Type="http://schemas.openxmlformats.org/officeDocument/2006/relationships/printerSettings" Target="../printerSettings/printerSettings75.bin"/></Relationships>
</file>

<file path=xl/worksheets/_rels/sheet7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6.xml"/><Relationship Id="rId1" Type="http://schemas.openxmlformats.org/officeDocument/2006/relationships/printerSettings" Target="../printerSettings/printerSettings76.bin"/></Relationships>
</file>

<file path=xl/worksheets/_rels/sheet7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7.xml"/><Relationship Id="rId1" Type="http://schemas.openxmlformats.org/officeDocument/2006/relationships/printerSettings" Target="../printerSettings/printerSettings77.bin"/></Relationships>
</file>

<file path=xl/worksheets/_rels/sheet7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8.xml"/><Relationship Id="rId1" Type="http://schemas.openxmlformats.org/officeDocument/2006/relationships/printerSettings" Target="../printerSettings/printerSettings78.bin"/></Relationships>
</file>

<file path=xl/worksheets/_rels/sheet7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79.xml"/><Relationship Id="rId1" Type="http://schemas.openxmlformats.org/officeDocument/2006/relationships/printerSettings" Target="../printerSettings/printerSettings79.bin"/></Relationships>
</file>

<file path=xl/worksheets/_rels/sheet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.xml"/><Relationship Id="rId1" Type="http://schemas.openxmlformats.org/officeDocument/2006/relationships/printerSettings" Target="../printerSettings/printerSettings8.bin"/></Relationships>
</file>

<file path=xl/worksheets/_rels/sheet8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0.xml"/><Relationship Id="rId1" Type="http://schemas.openxmlformats.org/officeDocument/2006/relationships/printerSettings" Target="../printerSettings/printerSettings80.bin"/></Relationships>
</file>

<file path=xl/worksheets/_rels/sheet8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1.xml"/><Relationship Id="rId1" Type="http://schemas.openxmlformats.org/officeDocument/2006/relationships/printerSettings" Target="../printerSettings/printerSettings81.bin"/></Relationships>
</file>

<file path=xl/worksheets/_rels/sheet8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2.xml"/><Relationship Id="rId1" Type="http://schemas.openxmlformats.org/officeDocument/2006/relationships/printerSettings" Target="../printerSettings/printerSettings82.bin"/></Relationships>
</file>

<file path=xl/worksheets/_rels/sheet8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3.xml"/><Relationship Id="rId1" Type="http://schemas.openxmlformats.org/officeDocument/2006/relationships/printerSettings" Target="../printerSettings/printerSettings83.bin"/></Relationships>
</file>

<file path=xl/worksheets/_rels/sheet8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4.xml"/><Relationship Id="rId1" Type="http://schemas.openxmlformats.org/officeDocument/2006/relationships/printerSettings" Target="../printerSettings/printerSettings84.bin"/></Relationships>
</file>

<file path=xl/worksheets/_rels/sheet8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5.xml"/><Relationship Id="rId1" Type="http://schemas.openxmlformats.org/officeDocument/2006/relationships/printerSettings" Target="../printerSettings/printerSettings85.bin"/></Relationships>
</file>

<file path=xl/worksheets/_rels/sheet8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6.xml"/><Relationship Id="rId1" Type="http://schemas.openxmlformats.org/officeDocument/2006/relationships/printerSettings" Target="../printerSettings/printerSettings86.bin"/></Relationships>
</file>

<file path=xl/worksheets/_rels/sheet8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7.xml"/><Relationship Id="rId1" Type="http://schemas.openxmlformats.org/officeDocument/2006/relationships/printerSettings" Target="../printerSettings/printerSettings87.bin"/></Relationships>
</file>

<file path=xl/worksheets/_rels/sheet8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8.xml"/><Relationship Id="rId1" Type="http://schemas.openxmlformats.org/officeDocument/2006/relationships/printerSettings" Target="../printerSettings/printerSettings88.bin"/></Relationships>
</file>

<file path=xl/worksheets/_rels/sheet8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89.xml"/><Relationship Id="rId1" Type="http://schemas.openxmlformats.org/officeDocument/2006/relationships/printerSettings" Target="../printerSettings/printerSettings89.bin"/></Relationships>
</file>

<file path=xl/worksheets/_rels/sheet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.xml"/><Relationship Id="rId1" Type="http://schemas.openxmlformats.org/officeDocument/2006/relationships/printerSettings" Target="../printerSettings/printerSettings9.bin"/></Relationships>
</file>

<file path=xl/worksheets/_rels/sheet90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0.xml"/><Relationship Id="rId1" Type="http://schemas.openxmlformats.org/officeDocument/2006/relationships/printerSettings" Target="../printerSettings/printerSettings90.bin"/></Relationships>
</file>

<file path=xl/worksheets/_rels/sheet91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1.xml"/><Relationship Id="rId1" Type="http://schemas.openxmlformats.org/officeDocument/2006/relationships/printerSettings" Target="../printerSettings/printerSettings91.bin"/></Relationships>
</file>

<file path=xl/worksheets/_rels/sheet92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2.xml"/><Relationship Id="rId1" Type="http://schemas.openxmlformats.org/officeDocument/2006/relationships/printerSettings" Target="../printerSettings/printerSettings92.bin"/></Relationships>
</file>

<file path=xl/worksheets/_rels/sheet93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3.xml"/><Relationship Id="rId1" Type="http://schemas.openxmlformats.org/officeDocument/2006/relationships/printerSettings" Target="../printerSettings/printerSettings93.bin"/></Relationships>
</file>

<file path=xl/worksheets/_rels/sheet94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4.xml"/><Relationship Id="rId1" Type="http://schemas.openxmlformats.org/officeDocument/2006/relationships/printerSettings" Target="../printerSettings/printerSettings94.bin"/></Relationships>
</file>

<file path=xl/worksheets/_rels/sheet95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5.xml"/><Relationship Id="rId1" Type="http://schemas.openxmlformats.org/officeDocument/2006/relationships/printerSettings" Target="../printerSettings/printerSettings95.bin"/></Relationships>
</file>

<file path=xl/worksheets/_rels/sheet96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6.xml"/><Relationship Id="rId1" Type="http://schemas.openxmlformats.org/officeDocument/2006/relationships/printerSettings" Target="../printerSettings/printerSettings96.bin"/></Relationships>
</file>

<file path=xl/worksheets/_rels/sheet97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7.xml"/><Relationship Id="rId1" Type="http://schemas.openxmlformats.org/officeDocument/2006/relationships/printerSettings" Target="../printerSettings/printerSettings97.bin"/></Relationships>
</file>

<file path=xl/worksheets/_rels/sheet98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8.xml"/><Relationship Id="rId1" Type="http://schemas.openxmlformats.org/officeDocument/2006/relationships/printerSettings" Target="../printerSettings/printerSettings98.bin"/></Relationships>
</file>

<file path=xl/worksheets/_rels/sheet99.xml.rels><?xml version="1.0" encoding="UTF-8" standalone="yes"?>
<Relationships xmlns="http://schemas.openxmlformats.org/package/2006/relationships"><Relationship Id="rId2" Type="http://schemas.openxmlformats.org/officeDocument/2006/relationships/table" Target="../tables/table99.xml"/><Relationship Id="rId1" Type="http://schemas.openxmlformats.org/officeDocument/2006/relationships/printerSettings" Target="../printerSettings/printerSettings9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720103C-8C67-4947-96EC-2DBB8FFEEB31}">
  <sheetPr>
    <pageSetUpPr fitToPage="1"/>
  </sheetPr>
  <dimension ref="A1:M26"/>
  <sheetViews>
    <sheetView workbookViewId="0">
      <selection activeCell="F31" sqref="F31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24</v>
      </c>
      <c r="B1" s="37"/>
    </row>
    <row r="2" spans="1:13" x14ac:dyDescent="0.25">
      <c r="B2" s="3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9.25" customHeight="1" x14ac:dyDescent="0.25">
      <c r="A9" s="39" t="s">
        <v>8</v>
      </c>
      <c r="B9" s="40" t="s">
        <v>25</v>
      </c>
      <c r="C9" s="41" t="s">
        <v>7</v>
      </c>
      <c r="D9" s="41">
        <v>50</v>
      </c>
      <c r="E9" s="42"/>
      <c r="F9" s="42">
        <f>Tabela1[[#This Row],[Ilość]]*Tabela1[[#This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39" t="s">
        <v>26</v>
      </c>
      <c r="B10" s="40" t="s">
        <v>27</v>
      </c>
      <c r="C10" s="41" t="s">
        <v>28</v>
      </c>
      <c r="D10" s="41">
        <v>700</v>
      </c>
      <c r="E10" s="42"/>
      <c r="F10" s="42">
        <f>Tabela1[[#This Row],[Ilość]]*Tabela1[[#This Row],[C.j. netto]]</f>
        <v>0</v>
      </c>
      <c r="G10" s="21"/>
      <c r="H10" s="22"/>
      <c r="I10" s="21"/>
      <c r="J10" s="21"/>
      <c r="K10" s="21"/>
      <c r="L10" s="20"/>
    </row>
    <row r="11" spans="1:13" ht="26.25" x14ac:dyDescent="0.25">
      <c r="A11" s="39" t="s">
        <v>29</v>
      </c>
      <c r="B11" s="40" t="s">
        <v>30</v>
      </c>
      <c r="C11" s="41" t="s">
        <v>31</v>
      </c>
      <c r="D11" s="41">
        <v>1200</v>
      </c>
      <c r="E11" s="42"/>
      <c r="F11" s="42">
        <f>Tabela1[[#This Row],[Ilość]]*Tabela1[[#This Row],[C.j. netto]]</f>
        <v>0</v>
      </c>
      <c r="G11" s="21"/>
      <c r="H11" s="22"/>
      <c r="I11" s="21"/>
      <c r="J11" s="21"/>
      <c r="K11" s="21"/>
      <c r="L11" s="20"/>
    </row>
    <row r="12" spans="1:13" ht="26.25" x14ac:dyDescent="0.25">
      <c r="A12" s="39" t="s">
        <v>32</v>
      </c>
      <c r="B12" s="40" t="s">
        <v>33</v>
      </c>
      <c r="C12" s="41" t="s">
        <v>31</v>
      </c>
      <c r="D12" s="41">
        <v>36</v>
      </c>
      <c r="E12" s="42"/>
      <c r="F12" s="42">
        <f>Tabela1[[#This Row],[Ilość]]*Tabela1[[#This Row],[C.j. netto]]</f>
        <v>0</v>
      </c>
      <c r="G12" s="21"/>
      <c r="H12" s="22"/>
      <c r="I12" s="21"/>
      <c r="J12" s="21"/>
      <c r="K12" s="21"/>
      <c r="L12" s="20"/>
    </row>
    <row r="13" spans="1:13" ht="26.25" x14ac:dyDescent="0.25">
      <c r="A13" s="39" t="s">
        <v>34</v>
      </c>
      <c r="B13" s="40" t="s">
        <v>35</v>
      </c>
      <c r="C13" s="41" t="s">
        <v>31</v>
      </c>
      <c r="D13" s="41">
        <v>450</v>
      </c>
      <c r="E13" s="42"/>
      <c r="F13" s="42">
        <f>Tabela1[[#This Row],[Ilość]]*Tabela1[[#This Row],[C.j. netto]]</f>
        <v>0</v>
      </c>
      <c r="G13" s="21"/>
      <c r="H13" s="22"/>
      <c r="I13" s="21"/>
      <c r="J13" s="21"/>
      <c r="K13" s="21"/>
      <c r="L13" s="20"/>
    </row>
    <row r="14" spans="1:13" ht="26.25" x14ac:dyDescent="0.25">
      <c r="A14" s="39" t="s">
        <v>36</v>
      </c>
      <c r="B14" s="40" t="s">
        <v>37</v>
      </c>
      <c r="C14" s="41" t="s">
        <v>31</v>
      </c>
      <c r="D14" s="41">
        <v>180</v>
      </c>
      <c r="E14" s="42"/>
      <c r="F14" s="42">
        <f>Tabela1[[#This Row],[Ilość]]*Tabela1[[#This Row],[C.j. netto]]</f>
        <v>0</v>
      </c>
      <c r="G14" s="21"/>
      <c r="H14" s="22"/>
      <c r="I14" s="21"/>
      <c r="J14" s="21"/>
      <c r="K14" s="21"/>
      <c r="L14" s="20"/>
    </row>
    <row r="15" spans="1:13" ht="26.25" x14ac:dyDescent="0.25">
      <c r="A15" s="39" t="s">
        <v>38</v>
      </c>
      <c r="B15" s="40" t="s">
        <v>39</v>
      </c>
      <c r="C15" s="41" t="s">
        <v>31</v>
      </c>
      <c r="D15" s="41">
        <v>350</v>
      </c>
      <c r="E15" s="42"/>
      <c r="F15" s="42">
        <f>Tabela1[[#This Row],[Ilość]]*Tabela1[[#This Row],[C.j. netto]]</f>
        <v>0</v>
      </c>
      <c r="G15" s="21"/>
      <c r="H15" s="22"/>
      <c r="I15" s="21"/>
      <c r="J15" s="21"/>
      <c r="K15" s="21"/>
      <c r="L15" s="20"/>
    </row>
    <row r="16" spans="1:13" ht="26.25" x14ac:dyDescent="0.25">
      <c r="A16" s="39" t="s">
        <v>40</v>
      </c>
      <c r="B16" s="40" t="s">
        <v>41</v>
      </c>
      <c r="C16" s="41" t="s">
        <v>31</v>
      </c>
      <c r="D16" s="41">
        <v>130</v>
      </c>
      <c r="E16" s="42"/>
      <c r="F16" s="42">
        <f>Tabela1[[#This Row],[Ilość]]*Tabela1[[#This Row],[C.j. netto]]</f>
        <v>0</v>
      </c>
      <c r="G16" s="21"/>
      <c r="H16" s="22"/>
      <c r="I16" s="21"/>
      <c r="J16" s="21"/>
      <c r="K16" s="21"/>
      <c r="L16" s="20"/>
    </row>
    <row r="17" spans="1:12" ht="26.25" x14ac:dyDescent="0.25">
      <c r="A17" s="39" t="s">
        <v>42</v>
      </c>
      <c r="B17" s="40" t="s">
        <v>43</v>
      </c>
      <c r="C17" s="41" t="s">
        <v>31</v>
      </c>
      <c r="D17" s="41">
        <v>450</v>
      </c>
      <c r="E17" s="42"/>
      <c r="F17" s="42">
        <f>Tabela1[[#This Row],[Ilość]]*Tabela1[[#This Row],[C.j. netto]]</f>
        <v>0</v>
      </c>
      <c r="G17" s="21"/>
      <c r="H17" s="22"/>
      <c r="I17" s="21"/>
      <c r="J17" s="21"/>
      <c r="K17" s="21"/>
      <c r="L17" s="20"/>
    </row>
    <row r="18" spans="1:12" x14ac:dyDescent="0.25">
      <c r="A18" s="39" t="s">
        <v>44</v>
      </c>
      <c r="B18" s="40" t="s">
        <v>45</v>
      </c>
      <c r="C18" s="41" t="s">
        <v>31</v>
      </c>
      <c r="D18" s="41">
        <v>75</v>
      </c>
      <c r="E18" s="42"/>
      <c r="F18" s="42">
        <f>Tabela1[[#This Row],[Ilość]]*Tabela1[[#This Row],[C.j. netto]]</f>
        <v>0</v>
      </c>
      <c r="G18" s="21"/>
      <c r="H18" s="22"/>
      <c r="I18" s="21"/>
      <c r="J18" s="21"/>
      <c r="K18" s="21"/>
      <c r="L18" s="20"/>
    </row>
    <row r="19" spans="1:12" x14ac:dyDescent="0.25">
      <c r="A19" s="19" t="s">
        <v>6</v>
      </c>
      <c r="B19" s="43"/>
      <c r="C19" s="16"/>
      <c r="D19" s="16"/>
      <c r="E19" s="15"/>
      <c r="F19" s="17">
        <f>SUBTOTAL(109,Tabela1[Wartość netto])</f>
        <v>0</v>
      </c>
      <c r="G19" s="15"/>
      <c r="H19" s="16"/>
      <c r="I19" s="15"/>
      <c r="J19" s="15"/>
      <c r="K19" s="15"/>
      <c r="L19" s="14"/>
    </row>
    <row r="22" spans="1:12" ht="30" customHeight="1" x14ac:dyDescent="0.25">
      <c r="A22" s="13" t="s">
        <v>5</v>
      </c>
      <c r="B22" s="5" t="s">
        <v>46</v>
      </c>
    </row>
    <row r="23" spans="1:12" ht="15" customHeight="1" x14ac:dyDescent="0.25"/>
    <row r="24" spans="1:12" ht="30" customHeight="1" x14ac:dyDescent="0.25">
      <c r="A24" s="10" t="s">
        <v>3</v>
      </c>
      <c r="B24" s="7"/>
      <c r="H24" s="44"/>
    </row>
    <row r="25" spans="1:12" ht="30" customHeight="1" x14ac:dyDescent="0.25">
      <c r="A25" s="8" t="s">
        <v>2</v>
      </c>
      <c r="B25" s="7"/>
      <c r="H25" s="44"/>
      <c r="L25" s="9"/>
    </row>
    <row r="26" spans="1:12" x14ac:dyDescent="0.25">
      <c r="A26" s="8" t="s">
        <v>1</v>
      </c>
      <c r="B26" s="7"/>
      <c r="H26" s="44"/>
      <c r="L26" s="6" t="s">
        <v>0</v>
      </c>
    </row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A36A8F-EA73-4DD6-AB12-3C7E02C976B0}">
  <sheetPr>
    <pageSetUpPr fitToPage="1"/>
  </sheetPr>
  <dimension ref="A1:M17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118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s="88" customFormat="1" ht="29.25" customHeight="1" x14ac:dyDescent="0.25">
      <c r="A9" s="39" t="s">
        <v>8</v>
      </c>
      <c r="B9" s="53" t="s">
        <v>117</v>
      </c>
      <c r="C9" s="52" t="s">
        <v>116</v>
      </c>
      <c r="D9" s="51">
        <v>100</v>
      </c>
      <c r="E9" s="50"/>
      <c r="F9" s="50">
        <f>Tabela10[[#This Row],[Ilość]]*Tabela10[[#This Row],[C.j. netto]]</f>
        <v>0</v>
      </c>
      <c r="G9" s="90"/>
      <c r="H9" s="92"/>
      <c r="I9" s="91"/>
      <c r="J9" s="90"/>
      <c r="K9" s="90"/>
      <c r="L9" s="89"/>
    </row>
    <row r="10" spans="1:13" x14ac:dyDescent="0.25">
      <c r="A10" s="19" t="s">
        <v>6</v>
      </c>
      <c r="B10" s="43"/>
      <c r="C10" s="16"/>
      <c r="D10" s="16"/>
      <c r="E10" s="15"/>
      <c r="F10" s="17">
        <f>SUBTOTAL(109,Tabela10[Wartość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87" t="s">
        <v>5</v>
      </c>
      <c r="B12" s="86" t="s">
        <v>4</v>
      </c>
    </row>
    <row r="14" spans="1:13" ht="30" x14ac:dyDescent="0.25">
      <c r="A14" s="10" t="s">
        <v>3</v>
      </c>
      <c r="B14" s="7"/>
    </row>
    <row r="15" spans="1:13" ht="30" customHeight="1" x14ac:dyDescent="0.25">
      <c r="A15" s="8" t="s">
        <v>2</v>
      </c>
      <c r="B15" s="7"/>
      <c r="L15" s="9"/>
    </row>
    <row r="16" spans="1:13" ht="30" customHeight="1" x14ac:dyDescent="0.25">
      <c r="A16" s="8" t="s">
        <v>1</v>
      </c>
      <c r="B16" s="7"/>
      <c r="L16" s="6" t="s">
        <v>0</v>
      </c>
    </row>
    <row r="17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0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7FED8A5-4583-4098-890D-A251248B22F5}">
  <sheetPr>
    <pageSetUpPr fitToPage="1"/>
  </sheetPr>
  <dimension ref="A1:L43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506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ht="26.25" x14ac:dyDescent="0.25">
      <c r="A9" s="199" t="s">
        <v>8</v>
      </c>
      <c r="B9" s="173" t="s">
        <v>505</v>
      </c>
      <c r="C9" s="166" t="s">
        <v>7</v>
      </c>
      <c r="D9" s="51">
        <v>25</v>
      </c>
      <c r="E9" s="214"/>
      <c r="F9" s="165">
        <f>Tabela101[[#This Row],[Ilość]]*Tabela101[[#This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" t="s">
        <v>6</v>
      </c>
      <c r="B10" s="18"/>
      <c r="C10" s="16"/>
      <c r="D10" s="16"/>
      <c r="E10" s="15"/>
      <c r="F10" s="17">
        <f>SUBTOTAL(109,Tabela101[Wartość netto])</f>
        <v>0</v>
      </c>
      <c r="G10" s="15"/>
      <c r="H10" s="16"/>
      <c r="I10" s="15"/>
      <c r="J10" s="15"/>
      <c r="K10" s="15"/>
      <c r="L10" s="14"/>
    </row>
    <row r="12" spans="1:12" ht="30" x14ac:dyDescent="0.25">
      <c r="A12" s="87" t="s">
        <v>5</v>
      </c>
      <c r="B12" s="86" t="s">
        <v>4</v>
      </c>
      <c r="G12" s="11"/>
    </row>
    <row r="13" spans="1:12" x14ac:dyDescent="0.25">
      <c r="G13" s="11"/>
    </row>
    <row r="14" spans="1:12" ht="30" x14ac:dyDescent="0.25">
      <c r="A14" s="10" t="s">
        <v>3</v>
      </c>
      <c r="B14" s="7"/>
      <c r="H14" s="193"/>
    </row>
    <row r="15" spans="1:12" x14ac:dyDescent="0.25">
      <c r="A15" s="8" t="s">
        <v>2</v>
      </c>
      <c r="B15" s="7"/>
      <c r="I15" s="11"/>
      <c r="L15" s="9"/>
    </row>
    <row r="16" spans="1:12" x14ac:dyDescent="0.25">
      <c r="A16" s="8" t="s">
        <v>1</v>
      </c>
      <c r="B16" s="7"/>
      <c r="G16" s="11"/>
      <c r="L16" s="6" t="s">
        <v>0</v>
      </c>
    </row>
    <row r="41" ht="30" customHeight="1" x14ac:dyDescent="0.25"/>
    <row r="42" ht="30" customHeight="1" x14ac:dyDescent="0.25"/>
    <row r="4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0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F9648B-B997-416D-9D1F-34E12F888D17}">
  <sheetPr>
    <pageSetUpPr fitToPage="1"/>
  </sheetPr>
  <dimension ref="A1:L43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508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ht="26.25" x14ac:dyDescent="0.25">
      <c r="A9" s="199" t="s">
        <v>8</v>
      </c>
      <c r="B9" s="173" t="s">
        <v>507</v>
      </c>
      <c r="C9" s="166" t="s">
        <v>7</v>
      </c>
      <c r="D9" s="51">
        <v>3600</v>
      </c>
      <c r="E9" s="214"/>
      <c r="F9" s="165">
        <f>Tabela102[[#This Row],[Ilość]]*Tabela102[[#This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" t="s">
        <v>6</v>
      </c>
      <c r="B10" s="18"/>
      <c r="C10" s="16"/>
      <c r="D10" s="16"/>
      <c r="E10" s="15"/>
      <c r="F10" s="17">
        <f>SUBTOTAL(109,Tabela102[Wartość netto])</f>
        <v>0</v>
      </c>
      <c r="G10" s="15"/>
      <c r="H10" s="16"/>
      <c r="I10" s="15"/>
      <c r="J10" s="15"/>
      <c r="K10" s="15"/>
      <c r="L10" s="14"/>
    </row>
    <row r="12" spans="1:12" ht="30" x14ac:dyDescent="0.25">
      <c r="A12" s="87" t="s">
        <v>5</v>
      </c>
      <c r="B12" s="86" t="s">
        <v>4</v>
      </c>
      <c r="G12" s="11"/>
    </row>
    <row r="13" spans="1:12" x14ac:dyDescent="0.25">
      <c r="G13" s="11"/>
    </row>
    <row r="14" spans="1:12" ht="30" x14ac:dyDescent="0.25">
      <c r="A14" s="10" t="s">
        <v>3</v>
      </c>
      <c r="B14" s="7"/>
      <c r="H14" s="193"/>
    </row>
    <row r="15" spans="1:12" x14ac:dyDescent="0.25">
      <c r="A15" s="8" t="s">
        <v>2</v>
      </c>
      <c r="B15" s="7"/>
      <c r="I15" s="11"/>
      <c r="L15" s="9"/>
    </row>
    <row r="16" spans="1:12" x14ac:dyDescent="0.25">
      <c r="A16" s="8" t="s">
        <v>1</v>
      </c>
      <c r="B16" s="7"/>
      <c r="G16" s="11"/>
      <c r="L16" s="6" t="s">
        <v>0</v>
      </c>
    </row>
    <row r="41" ht="30" customHeight="1" x14ac:dyDescent="0.25"/>
    <row r="42" ht="30" customHeight="1" x14ac:dyDescent="0.25"/>
    <row r="4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0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9720DDD-E820-4B7C-9565-B00BBB2550B9}">
  <sheetPr>
    <pageSetUpPr fitToPage="1"/>
  </sheetPr>
  <dimension ref="A1:L45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512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x14ac:dyDescent="0.25">
      <c r="A9" s="199" t="s">
        <v>8</v>
      </c>
      <c r="B9" s="173" t="s">
        <v>511</v>
      </c>
      <c r="C9" s="166" t="s">
        <v>31</v>
      </c>
      <c r="D9" s="51">
        <v>20</v>
      </c>
      <c r="E9" s="214"/>
      <c r="F9" s="165">
        <f>Tabela103[[#This Row],[Ilość]]*Tabela103[[#This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9" t="s">
        <v>26</v>
      </c>
      <c r="B10" s="25" t="s">
        <v>510</v>
      </c>
      <c r="C10" s="215" t="s">
        <v>31</v>
      </c>
      <c r="D10" s="51">
        <v>500</v>
      </c>
      <c r="E10" s="214"/>
      <c r="F10" s="165">
        <f>Tabela103[[#This Row],[Ilość]]*Tabela103[[#This Row],[C.j. netto]]</f>
        <v>0</v>
      </c>
      <c r="G10" s="206"/>
      <c r="H10" s="105"/>
      <c r="I10" s="206"/>
      <c r="J10" s="206"/>
      <c r="K10" s="206"/>
      <c r="L10" s="205"/>
    </row>
    <row r="11" spans="1:12" x14ac:dyDescent="0.25">
      <c r="A11" s="199" t="s">
        <v>29</v>
      </c>
      <c r="B11" s="25" t="s">
        <v>509</v>
      </c>
      <c r="C11" s="215" t="s">
        <v>31</v>
      </c>
      <c r="D11" s="51">
        <v>500</v>
      </c>
      <c r="E11" s="214"/>
      <c r="F11" s="165">
        <f>Tabela103[[#This Row],[Ilość]]*Tabela103[[#This Row],[C.j. netto]]</f>
        <v>0</v>
      </c>
      <c r="G11" s="206"/>
      <c r="H11" s="105"/>
      <c r="I11" s="206"/>
      <c r="J11" s="206"/>
      <c r="K11" s="206"/>
      <c r="L11" s="205"/>
    </row>
    <row r="12" spans="1:12" x14ac:dyDescent="0.25">
      <c r="A12" s="19" t="s">
        <v>6</v>
      </c>
      <c r="B12" s="18"/>
      <c r="C12" s="16"/>
      <c r="D12" s="16"/>
      <c r="E12" s="15"/>
      <c r="F12" s="17">
        <f>SUBTOTAL(109,Tabela103[Wartość netto])</f>
        <v>0</v>
      </c>
      <c r="G12" s="15"/>
      <c r="H12" s="16"/>
      <c r="I12" s="15"/>
      <c r="J12" s="15"/>
      <c r="K12" s="15"/>
      <c r="L12" s="14"/>
    </row>
    <row r="14" spans="1:12" ht="30" x14ac:dyDescent="0.25">
      <c r="A14" s="87" t="s">
        <v>5</v>
      </c>
      <c r="B14" s="86" t="s">
        <v>4</v>
      </c>
      <c r="G14" s="11"/>
    </row>
    <row r="15" spans="1:12" x14ac:dyDescent="0.25">
      <c r="G15" s="11"/>
    </row>
    <row r="16" spans="1:12" ht="30" x14ac:dyDescent="0.25">
      <c r="A16" s="10" t="s">
        <v>3</v>
      </c>
      <c r="B16" s="7"/>
      <c r="H16" s="193"/>
    </row>
    <row r="17" spans="1:12" x14ac:dyDescent="0.25">
      <c r="A17" s="8" t="s">
        <v>2</v>
      </c>
      <c r="B17" s="7"/>
      <c r="I17" s="11"/>
      <c r="L17" s="9"/>
    </row>
    <row r="18" spans="1:12" x14ac:dyDescent="0.25">
      <c r="A18" s="8" t="s">
        <v>1</v>
      </c>
      <c r="B18" s="7"/>
      <c r="G18" s="11"/>
      <c r="L18" s="6" t="s">
        <v>0</v>
      </c>
    </row>
    <row r="43" ht="30" customHeight="1" x14ac:dyDescent="0.25"/>
    <row r="44" ht="30" customHeight="1" x14ac:dyDescent="0.25"/>
    <row r="45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0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106936B-9C22-476E-AB12-D23C03948468}">
  <sheetPr>
    <pageSetUpPr fitToPage="1"/>
  </sheetPr>
  <dimension ref="A1:L43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515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ht="26.25" x14ac:dyDescent="0.25">
      <c r="A9" s="199" t="s">
        <v>8</v>
      </c>
      <c r="B9" s="173" t="s">
        <v>514</v>
      </c>
      <c r="C9" s="166" t="s">
        <v>513</v>
      </c>
      <c r="D9" s="51">
        <v>48</v>
      </c>
      <c r="E9" s="214"/>
      <c r="F9" s="165">
        <f>Tabela104[[#This Row],[Ilość]]*Tabela104[[#This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" t="s">
        <v>6</v>
      </c>
      <c r="B10" s="18"/>
      <c r="C10" s="16"/>
      <c r="D10" s="16"/>
      <c r="E10" s="15"/>
      <c r="F10" s="17">
        <f>SUBTOTAL(109,Tabela104[Wartość netto])</f>
        <v>0</v>
      </c>
      <c r="G10" s="15"/>
      <c r="H10" s="16"/>
      <c r="I10" s="15"/>
      <c r="J10" s="15"/>
      <c r="K10" s="15"/>
      <c r="L10" s="14"/>
    </row>
    <row r="12" spans="1:12" ht="30" x14ac:dyDescent="0.25">
      <c r="A12" s="87" t="s">
        <v>5</v>
      </c>
      <c r="B12" s="86" t="s">
        <v>4</v>
      </c>
      <c r="G12" s="11"/>
    </row>
    <row r="13" spans="1:12" x14ac:dyDescent="0.25">
      <c r="G13" s="11"/>
    </row>
    <row r="14" spans="1:12" ht="30" x14ac:dyDescent="0.25">
      <c r="A14" s="10" t="s">
        <v>3</v>
      </c>
      <c r="B14" s="7"/>
      <c r="H14" s="193"/>
    </row>
    <row r="15" spans="1:12" x14ac:dyDescent="0.25">
      <c r="A15" s="8" t="s">
        <v>2</v>
      </c>
      <c r="B15" s="7"/>
      <c r="I15" s="11"/>
      <c r="L15" s="9"/>
    </row>
    <row r="16" spans="1:12" x14ac:dyDescent="0.25">
      <c r="A16" s="8" t="s">
        <v>1</v>
      </c>
      <c r="B16" s="7"/>
      <c r="G16" s="11"/>
      <c r="L16" s="6" t="s">
        <v>0</v>
      </c>
    </row>
    <row r="41" ht="30" customHeight="1" x14ac:dyDescent="0.25"/>
    <row r="42" ht="30" customHeight="1" x14ac:dyDescent="0.25"/>
    <row r="4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D657377-CA0A-4DD5-A9C6-013E16659DB0}">
  <sheetPr>
    <pageSetUpPr fitToPage="1"/>
  </sheetPr>
  <dimension ref="A1:M55"/>
  <sheetViews>
    <sheetView workbookViewId="0">
      <selection activeCell="E23" sqref="E23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125</v>
      </c>
      <c r="B1" s="96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95" t="s">
        <v>8</v>
      </c>
      <c r="B9" s="40" t="s">
        <v>124</v>
      </c>
      <c r="C9" s="41" t="s">
        <v>31</v>
      </c>
      <c r="D9" s="24">
        <v>40</v>
      </c>
      <c r="E9" s="42"/>
      <c r="F9" s="42">
        <f>Tabela11[[#This Row],[Ilość]]*Tabela11[[#This Row],[C.j. netto]]</f>
        <v>0</v>
      </c>
      <c r="G9" s="21"/>
      <c r="H9" s="22"/>
      <c r="I9" s="21"/>
      <c r="J9" s="21"/>
      <c r="K9" s="21"/>
      <c r="L9" s="21"/>
    </row>
    <row r="10" spans="1:13" x14ac:dyDescent="0.25">
      <c r="A10" s="95" t="s">
        <v>123</v>
      </c>
      <c r="B10" s="40" t="s">
        <v>122</v>
      </c>
      <c r="C10" s="41" t="s">
        <v>31</v>
      </c>
      <c r="D10" s="24">
        <v>10</v>
      </c>
      <c r="E10" s="42"/>
      <c r="F10" s="42">
        <f>Tabela11[[#This Row],[Ilość]]*Tabela11[[#This Row],[C.j. netto]]</f>
        <v>0</v>
      </c>
      <c r="G10" s="21"/>
      <c r="H10" s="22"/>
      <c r="I10" s="21"/>
      <c r="J10" s="21"/>
      <c r="K10" s="21"/>
      <c r="L10" s="21"/>
    </row>
    <row r="11" spans="1:13" x14ac:dyDescent="0.25">
      <c r="A11" s="95" t="s">
        <v>29</v>
      </c>
      <c r="B11" s="40" t="s">
        <v>121</v>
      </c>
      <c r="C11" s="41" t="s">
        <v>31</v>
      </c>
      <c r="D11" s="24">
        <v>45</v>
      </c>
      <c r="E11" s="42"/>
      <c r="F11" s="42">
        <f>Tabela11[[#This Row],[Ilość]]*Tabela11[[#This Row],[C.j. netto]]</f>
        <v>0</v>
      </c>
      <c r="G11" s="21"/>
      <c r="H11" s="22"/>
      <c r="I11" s="21"/>
      <c r="J11" s="21"/>
      <c r="K11" s="21"/>
      <c r="L11" s="21"/>
    </row>
    <row r="12" spans="1:13" x14ac:dyDescent="0.25">
      <c r="A12" s="95" t="s">
        <v>32</v>
      </c>
      <c r="B12" s="40" t="s">
        <v>120</v>
      </c>
      <c r="C12" s="41" t="s">
        <v>31</v>
      </c>
      <c r="D12" s="24">
        <v>300</v>
      </c>
      <c r="E12" s="42"/>
      <c r="F12" s="42">
        <f>Tabela11[[#This Row],[Ilość]]*Tabela11[[#This Row],[C.j. netto]]</f>
        <v>0</v>
      </c>
      <c r="G12" s="21"/>
      <c r="H12" s="22"/>
      <c r="I12" s="21"/>
      <c r="J12" s="21"/>
      <c r="K12" s="21"/>
      <c r="L12" s="21"/>
    </row>
    <row r="13" spans="1:13" x14ac:dyDescent="0.25">
      <c r="A13" s="95" t="s">
        <v>34</v>
      </c>
      <c r="B13" s="40" t="s">
        <v>119</v>
      </c>
      <c r="C13" s="41" t="s">
        <v>31</v>
      </c>
      <c r="D13" s="24">
        <v>10</v>
      </c>
      <c r="E13" s="42"/>
      <c r="F13" s="42">
        <f>Tabela11[[#This Row],[Ilość]]*Tabela11[[#This Row],[C.j. netto]]</f>
        <v>0</v>
      </c>
      <c r="G13" s="21"/>
      <c r="H13" s="22"/>
      <c r="I13" s="21"/>
      <c r="J13" s="21"/>
      <c r="K13" s="21"/>
      <c r="L13" s="21"/>
    </row>
    <row r="14" spans="1:13" x14ac:dyDescent="0.25">
      <c r="A14" s="94" t="s">
        <v>6</v>
      </c>
      <c r="B14" s="93"/>
      <c r="C14" s="64"/>
      <c r="D14" s="64"/>
      <c r="E14" s="63"/>
      <c r="F14" s="65">
        <f>SUBTOTAL(109,Tabela11[Wartość netto])</f>
        <v>0</v>
      </c>
      <c r="G14" s="63"/>
      <c r="H14" s="64"/>
      <c r="I14" s="63"/>
      <c r="J14" s="63"/>
      <c r="K14" s="63"/>
      <c r="L14" s="63"/>
    </row>
    <row r="15" spans="1:13" x14ac:dyDescent="0.25">
      <c r="A15" s="12"/>
      <c r="B15" s="61"/>
      <c r="E15" s="1"/>
      <c r="F15" s="11"/>
      <c r="H15" s="4"/>
    </row>
    <row r="16" spans="1:13" ht="30" x14ac:dyDescent="0.25">
      <c r="A16" s="13" t="s">
        <v>5</v>
      </c>
      <c r="B16" s="5" t="s">
        <v>46</v>
      </c>
      <c r="E16" s="1"/>
      <c r="F16" s="11"/>
      <c r="H16" s="4"/>
    </row>
    <row r="17" spans="1:12" x14ac:dyDescent="0.25">
      <c r="A17" s="12"/>
      <c r="B17" s="61"/>
      <c r="E17" s="1"/>
      <c r="F17" s="11"/>
      <c r="H17" s="4"/>
    </row>
    <row r="18" spans="1:12" ht="30" x14ac:dyDescent="0.25">
      <c r="A18" s="10" t="s">
        <v>3</v>
      </c>
      <c r="B18" s="7"/>
    </row>
    <row r="19" spans="1:12" x14ac:dyDescent="0.25">
      <c r="A19" s="8" t="s">
        <v>2</v>
      </c>
      <c r="B19" s="7"/>
      <c r="L19" s="9"/>
    </row>
    <row r="20" spans="1:12" x14ac:dyDescent="0.25">
      <c r="A20" s="8" t="s">
        <v>1</v>
      </c>
      <c r="B20" s="7"/>
      <c r="L20" s="6" t="s">
        <v>0</v>
      </c>
    </row>
    <row r="52" ht="30" customHeight="1" x14ac:dyDescent="0.25"/>
    <row r="53" ht="30" customHeight="1" x14ac:dyDescent="0.25"/>
    <row r="54" ht="30" customHeight="1" x14ac:dyDescent="0.25"/>
    <row r="55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1F6C5C5-5504-4C3F-B8CC-673CFF925763}">
  <sheetPr>
    <pageSetUpPr fitToPage="1"/>
  </sheetPr>
  <dimension ref="A1:M55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131</v>
      </c>
      <c r="B1" s="96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95" t="s">
        <v>8</v>
      </c>
      <c r="B9" s="40" t="s">
        <v>130</v>
      </c>
      <c r="C9" s="41" t="s">
        <v>7</v>
      </c>
      <c r="D9" s="24">
        <v>5</v>
      </c>
      <c r="E9" s="42"/>
      <c r="F9" s="42">
        <f>Tabela12[[#This Row],[Ilość]]*Tabela12[[#This Row],[C.j. netto]]</f>
        <v>0</v>
      </c>
      <c r="G9" s="21"/>
      <c r="H9" s="22"/>
      <c r="I9" s="21"/>
      <c r="J9" s="21"/>
      <c r="K9" s="21"/>
      <c r="L9" s="21"/>
    </row>
    <row r="10" spans="1:13" x14ac:dyDescent="0.25">
      <c r="A10" s="95" t="s">
        <v>123</v>
      </c>
      <c r="B10" s="40" t="s">
        <v>129</v>
      </c>
      <c r="C10" s="41" t="s">
        <v>7</v>
      </c>
      <c r="D10" s="24">
        <v>30</v>
      </c>
      <c r="E10" s="42"/>
      <c r="F10" s="42">
        <f>Tabela12[[#This Row],[Ilość]]*Tabela12[[#This Row],[C.j. netto]]</f>
        <v>0</v>
      </c>
      <c r="G10" s="21"/>
      <c r="H10" s="22"/>
      <c r="I10" s="21"/>
      <c r="J10" s="21"/>
      <c r="K10" s="21"/>
      <c r="L10" s="21"/>
    </row>
    <row r="11" spans="1:13" x14ac:dyDescent="0.25">
      <c r="A11" s="95" t="s">
        <v>29</v>
      </c>
      <c r="B11" s="40" t="s">
        <v>128</v>
      </c>
      <c r="C11" s="41" t="s">
        <v>7</v>
      </c>
      <c r="D11" s="24">
        <v>5</v>
      </c>
      <c r="E11" s="42"/>
      <c r="F11" s="42">
        <f>Tabela12[[#This Row],[Ilość]]*Tabela12[[#This Row],[C.j. netto]]</f>
        <v>0</v>
      </c>
      <c r="G11" s="21"/>
      <c r="H11" s="22"/>
      <c r="I11" s="21"/>
      <c r="J11" s="21"/>
      <c r="K11" s="21"/>
      <c r="L11" s="21"/>
    </row>
    <row r="12" spans="1:13" x14ac:dyDescent="0.25">
      <c r="A12" s="95" t="s">
        <v>32</v>
      </c>
      <c r="B12" s="40" t="s">
        <v>127</v>
      </c>
      <c r="C12" s="41" t="s">
        <v>7</v>
      </c>
      <c r="D12" s="24">
        <v>30</v>
      </c>
      <c r="E12" s="42"/>
      <c r="F12" s="42">
        <f>Tabela12[[#This Row],[Ilość]]*Tabela12[[#This Row],[C.j. netto]]</f>
        <v>0</v>
      </c>
      <c r="G12" s="21"/>
      <c r="H12" s="22"/>
      <c r="I12" s="21"/>
      <c r="J12" s="21"/>
      <c r="K12" s="21"/>
      <c r="L12" s="21"/>
    </row>
    <row r="13" spans="1:13" x14ac:dyDescent="0.25">
      <c r="A13" s="95" t="s">
        <v>34</v>
      </c>
      <c r="B13" s="40" t="s">
        <v>126</v>
      </c>
      <c r="C13" s="41" t="s">
        <v>7</v>
      </c>
      <c r="D13" s="24">
        <v>180</v>
      </c>
      <c r="E13" s="42"/>
      <c r="F13" s="42">
        <f>Tabela12[[#This Row],[Ilość]]*Tabela12[[#This Row],[C.j. netto]]</f>
        <v>0</v>
      </c>
      <c r="G13" s="21"/>
      <c r="H13" s="22"/>
      <c r="I13" s="21"/>
      <c r="J13" s="21"/>
      <c r="K13" s="21"/>
      <c r="L13" s="21"/>
    </row>
    <row r="14" spans="1:13" x14ac:dyDescent="0.25">
      <c r="A14" s="94" t="s">
        <v>6</v>
      </c>
      <c r="B14" s="93"/>
      <c r="C14" s="64"/>
      <c r="D14" s="64"/>
      <c r="E14" s="63"/>
      <c r="F14" s="65">
        <f>SUBTOTAL(109,Tabela12[Wartość netto])</f>
        <v>0</v>
      </c>
      <c r="G14" s="63"/>
      <c r="H14" s="64"/>
      <c r="I14" s="63"/>
      <c r="J14" s="63"/>
      <c r="K14" s="63"/>
      <c r="L14" s="63"/>
    </row>
    <row r="15" spans="1:13" x14ac:dyDescent="0.25">
      <c r="A15" s="12"/>
      <c r="B15" s="61"/>
      <c r="E15" s="1"/>
      <c r="F15" s="11"/>
      <c r="H15" s="4"/>
    </row>
    <row r="16" spans="1:13" ht="30" x14ac:dyDescent="0.25">
      <c r="A16" s="13" t="s">
        <v>5</v>
      </c>
      <c r="B16" s="5" t="s">
        <v>46</v>
      </c>
      <c r="E16" s="1"/>
      <c r="F16" s="11"/>
      <c r="H16" s="4"/>
    </row>
    <row r="17" spans="1:12" x14ac:dyDescent="0.25">
      <c r="A17" s="12"/>
      <c r="B17" s="61"/>
      <c r="E17" s="1"/>
      <c r="F17" s="11"/>
      <c r="H17" s="4"/>
    </row>
    <row r="18" spans="1:12" ht="30" x14ac:dyDescent="0.25">
      <c r="A18" s="10" t="s">
        <v>3</v>
      </c>
      <c r="B18" s="7"/>
    </row>
    <row r="19" spans="1:12" x14ac:dyDescent="0.25">
      <c r="A19" s="8" t="s">
        <v>2</v>
      </c>
      <c r="B19" s="7"/>
      <c r="L19" s="9"/>
    </row>
    <row r="20" spans="1:12" x14ac:dyDescent="0.25">
      <c r="A20" s="8" t="s">
        <v>1</v>
      </c>
      <c r="B20" s="7"/>
      <c r="L20" s="6" t="s">
        <v>0</v>
      </c>
    </row>
    <row r="52" ht="30" customHeight="1" x14ac:dyDescent="0.25"/>
    <row r="53" ht="30" customHeight="1" x14ac:dyDescent="0.25"/>
    <row r="54" ht="30" customHeight="1" x14ac:dyDescent="0.25"/>
    <row r="55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B0D4D1-7CAF-409E-AFE3-4BC6E4A39919}">
  <sheetPr>
    <pageSetUpPr fitToPage="1"/>
  </sheetPr>
  <dimension ref="A1:M56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136</v>
      </c>
      <c r="B1" s="96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s="97" customFormat="1" ht="25.5" x14ac:dyDescent="0.25">
      <c r="A9" s="101" t="s">
        <v>8</v>
      </c>
      <c r="B9" s="84" t="s">
        <v>135</v>
      </c>
      <c r="C9" s="51" t="s">
        <v>31</v>
      </c>
      <c r="D9" s="51">
        <v>36</v>
      </c>
      <c r="E9" s="100"/>
      <c r="F9" s="100">
        <f>Tabela13[[#This Row],[Ilość]]*Tabela13[[#This Row],[C.j. netto]]</f>
        <v>0</v>
      </c>
      <c r="G9" s="98"/>
      <c r="H9" s="99"/>
      <c r="I9" s="98"/>
      <c r="J9" s="98"/>
      <c r="K9" s="98"/>
      <c r="L9" s="98"/>
    </row>
    <row r="10" spans="1:13" s="97" customFormat="1" ht="25.5" x14ac:dyDescent="0.25">
      <c r="A10" s="101" t="s">
        <v>26</v>
      </c>
      <c r="B10" s="84" t="s">
        <v>134</v>
      </c>
      <c r="C10" s="51" t="s">
        <v>31</v>
      </c>
      <c r="D10" s="51">
        <v>36</v>
      </c>
      <c r="E10" s="100"/>
      <c r="F10" s="100">
        <f>Tabela13[[#This Row],[Ilość]]*Tabela13[[#This Row],[C.j. netto]]</f>
        <v>0</v>
      </c>
      <c r="G10" s="98"/>
      <c r="H10" s="99"/>
      <c r="I10" s="98"/>
      <c r="J10" s="98"/>
      <c r="K10" s="98"/>
      <c r="L10" s="98"/>
    </row>
    <row r="11" spans="1:13" s="97" customFormat="1" ht="25.5" x14ac:dyDescent="0.25">
      <c r="A11" s="101" t="s">
        <v>29</v>
      </c>
      <c r="B11" s="84" t="s">
        <v>133</v>
      </c>
      <c r="C11" s="51" t="s">
        <v>31</v>
      </c>
      <c r="D11" s="51">
        <v>16</v>
      </c>
      <c r="E11" s="100"/>
      <c r="F11" s="100">
        <f>Tabela13[[#This Row],[Ilość]]*Tabela13[[#This Row],[C.j. netto]]</f>
        <v>0</v>
      </c>
      <c r="G11" s="98"/>
      <c r="H11" s="99"/>
      <c r="I11" s="98"/>
      <c r="J11" s="98"/>
      <c r="K11" s="98"/>
      <c r="L11" s="98"/>
    </row>
    <row r="12" spans="1:13" s="97" customFormat="1" ht="25.5" x14ac:dyDescent="0.25">
      <c r="A12" s="101" t="s">
        <v>32</v>
      </c>
      <c r="B12" s="84" t="s">
        <v>132</v>
      </c>
      <c r="C12" s="51" t="s">
        <v>31</v>
      </c>
      <c r="D12" s="51">
        <v>16</v>
      </c>
      <c r="E12" s="98"/>
      <c r="F12" s="100">
        <f>Tabela13[[#This Row],[Ilość]]*Tabela13[[#This Row],[C.j. netto]]</f>
        <v>0</v>
      </c>
      <c r="G12" s="98"/>
      <c r="H12" s="99"/>
      <c r="I12" s="98"/>
      <c r="J12" s="98"/>
      <c r="K12" s="98"/>
      <c r="L12" s="98"/>
    </row>
    <row r="13" spans="1:13" x14ac:dyDescent="0.25">
      <c r="A13" s="66" t="s">
        <v>6</v>
      </c>
      <c r="B13" s="43"/>
      <c r="C13" s="64"/>
      <c r="D13" s="64"/>
      <c r="E13" s="63"/>
      <c r="F13" s="65">
        <f>SUBTOTAL(109,Tabela13[Wartość netto])</f>
        <v>0</v>
      </c>
      <c r="G13" s="63"/>
      <c r="H13" s="64"/>
      <c r="I13" s="63"/>
      <c r="J13" s="63"/>
      <c r="K13" s="63"/>
      <c r="L13" s="63"/>
    </row>
    <row r="14" spans="1:13" x14ac:dyDescent="0.25">
      <c r="A14" s="12"/>
      <c r="B14" s="61"/>
      <c r="E14" s="1"/>
      <c r="F14" s="11"/>
      <c r="H14" s="4"/>
    </row>
    <row r="15" spans="1:13" ht="30" x14ac:dyDescent="0.25">
      <c r="A15" s="13" t="s">
        <v>5</v>
      </c>
      <c r="B15" s="5" t="s">
        <v>46</v>
      </c>
      <c r="E15" s="1"/>
      <c r="F15" s="11"/>
      <c r="H15" s="4"/>
    </row>
    <row r="16" spans="1:13" x14ac:dyDescent="0.25">
      <c r="A16" s="12"/>
      <c r="B16" s="61"/>
      <c r="E16" s="1"/>
      <c r="F16" s="11"/>
      <c r="H16" s="4"/>
    </row>
    <row r="17" spans="1:12" ht="30" x14ac:dyDescent="0.25">
      <c r="A17" s="10" t="s">
        <v>3</v>
      </c>
      <c r="B17" s="7"/>
    </row>
    <row r="18" spans="1:12" x14ac:dyDescent="0.25">
      <c r="A18" s="8" t="s">
        <v>2</v>
      </c>
      <c r="B18" s="7"/>
      <c r="L18" s="9"/>
    </row>
    <row r="19" spans="1:12" x14ac:dyDescent="0.25">
      <c r="A19" s="8" t="s">
        <v>1</v>
      </c>
      <c r="B19" s="7"/>
      <c r="L19" s="6" t="s">
        <v>0</v>
      </c>
    </row>
    <row r="53" ht="30" customHeight="1" x14ac:dyDescent="0.25"/>
    <row r="54" ht="30" customHeight="1" x14ac:dyDescent="0.25"/>
    <row r="55" ht="30" customHeight="1" x14ac:dyDescent="0.25"/>
    <row r="56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5A359B-1F0E-477F-BE42-7D96FBCCDF42}">
  <sheetPr>
    <pageSetUpPr fitToPage="1"/>
  </sheetPr>
  <dimension ref="A1:M56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140</v>
      </c>
      <c r="B1" s="102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95" t="s">
        <v>8</v>
      </c>
      <c r="B9" s="40" t="s">
        <v>139</v>
      </c>
      <c r="C9" s="41" t="s">
        <v>31</v>
      </c>
      <c r="D9" s="24">
        <v>15</v>
      </c>
      <c r="E9" s="42"/>
      <c r="F9" s="42">
        <f>Tabela14[[#This Row],[Ilość]]*Tabela14[[#This Row],[C.j. netto]]</f>
        <v>0</v>
      </c>
      <c r="G9" s="21"/>
      <c r="H9" s="22"/>
      <c r="I9" s="21"/>
      <c r="J9" s="21"/>
      <c r="K9" s="21"/>
      <c r="L9" s="21"/>
    </row>
    <row r="10" spans="1:13" x14ac:dyDescent="0.25">
      <c r="A10" s="95" t="s">
        <v>26</v>
      </c>
      <c r="B10" s="40" t="s">
        <v>138</v>
      </c>
      <c r="C10" s="41" t="s">
        <v>7</v>
      </c>
      <c r="D10" s="24">
        <v>12</v>
      </c>
      <c r="E10" s="42"/>
      <c r="F10" s="42">
        <f>Tabela14[[#This Row],[Ilość]]*Tabela14[[#This Row],[C.j. netto]]</f>
        <v>0</v>
      </c>
      <c r="G10" s="21"/>
      <c r="H10" s="22"/>
      <c r="I10" s="21"/>
      <c r="J10" s="21"/>
      <c r="K10" s="21"/>
      <c r="L10" s="21"/>
    </row>
    <row r="11" spans="1:13" x14ac:dyDescent="0.25">
      <c r="A11" s="95" t="s">
        <v>29</v>
      </c>
      <c r="B11" s="40" t="s">
        <v>137</v>
      </c>
      <c r="C11" s="41" t="s">
        <v>31</v>
      </c>
      <c r="D11" s="24">
        <v>25</v>
      </c>
      <c r="E11" s="42"/>
      <c r="F11" s="42">
        <f>Tabela14[[#This Row],[Ilość]]*Tabela14[[#This Row],[C.j. netto]]</f>
        <v>0</v>
      </c>
      <c r="G11" s="21"/>
      <c r="H11" s="22"/>
      <c r="I11" s="21"/>
      <c r="J11" s="21"/>
      <c r="K11" s="21"/>
      <c r="L11" s="21"/>
    </row>
    <row r="12" spans="1:13" x14ac:dyDescent="0.25">
      <c r="A12" s="66" t="s">
        <v>6</v>
      </c>
      <c r="B12" s="43"/>
      <c r="C12" s="64"/>
      <c r="D12" s="64"/>
      <c r="E12" s="63"/>
      <c r="F12" s="65">
        <f>SUBTOTAL(109,Tabela14[Wartość netto])</f>
        <v>0</v>
      </c>
      <c r="G12" s="63"/>
      <c r="H12" s="64"/>
      <c r="I12" s="63"/>
      <c r="J12" s="63"/>
      <c r="K12" s="63"/>
      <c r="L12" s="63"/>
    </row>
    <row r="13" spans="1:13" x14ac:dyDescent="0.25">
      <c r="A13" s="12"/>
      <c r="B13" s="61"/>
      <c r="E13" s="1"/>
      <c r="F13" s="11"/>
      <c r="H13" s="4"/>
    </row>
    <row r="14" spans="1:13" ht="30" x14ac:dyDescent="0.25">
      <c r="A14" s="87" t="s">
        <v>5</v>
      </c>
      <c r="B14" s="86" t="s">
        <v>46</v>
      </c>
      <c r="E14" s="1"/>
      <c r="F14" s="11"/>
      <c r="H14" s="4"/>
    </row>
    <row r="15" spans="1:13" x14ac:dyDescent="0.25">
      <c r="A15" s="12"/>
      <c r="B15" s="61"/>
      <c r="E15" s="1"/>
      <c r="F15" s="11"/>
      <c r="H15" s="4"/>
    </row>
    <row r="16" spans="1:13" ht="30" x14ac:dyDescent="0.25">
      <c r="A16" s="10" t="s">
        <v>3</v>
      </c>
      <c r="B16" s="7"/>
    </row>
    <row r="17" spans="1:12" x14ac:dyDescent="0.25">
      <c r="A17" s="8" t="s">
        <v>2</v>
      </c>
      <c r="B17" s="7"/>
      <c r="L17" s="9"/>
    </row>
    <row r="18" spans="1:12" x14ac:dyDescent="0.25">
      <c r="A18" s="8" t="s">
        <v>1</v>
      </c>
      <c r="B18" s="7"/>
      <c r="L18" s="6" t="s">
        <v>0</v>
      </c>
    </row>
    <row r="53" ht="30" customHeight="1" x14ac:dyDescent="0.25"/>
    <row r="54" ht="30" customHeight="1" x14ac:dyDescent="0.25"/>
    <row r="55" ht="30" customHeight="1" x14ac:dyDescent="0.25"/>
    <row r="56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0EE8F5-AE02-4EE1-9272-CAFA3D704CC0}">
  <sheetPr>
    <pageSetUpPr fitToPage="1"/>
  </sheetPr>
  <dimension ref="A1:M17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142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9.25" customHeight="1" x14ac:dyDescent="0.25">
      <c r="A9" s="39" t="s">
        <v>8</v>
      </c>
      <c r="B9" s="53" t="s">
        <v>141</v>
      </c>
      <c r="C9" s="52" t="s">
        <v>31</v>
      </c>
      <c r="D9" s="51">
        <v>400</v>
      </c>
      <c r="E9" s="50"/>
      <c r="F9" s="50">
        <f>Tabela15[[#This Row],[Ilość]]*Tabela15[[#This Row],[C.j. netto]]</f>
        <v>0</v>
      </c>
      <c r="G9" s="21"/>
      <c r="H9" s="22"/>
      <c r="I9" s="45"/>
      <c r="J9" s="21"/>
      <c r="K9" s="21"/>
      <c r="L9" s="20"/>
    </row>
    <row r="10" spans="1:13" x14ac:dyDescent="0.25">
      <c r="A10" s="19" t="s">
        <v>6</v>
      </c>
      <c r="B10" s="43"/>
      <c r="C10" s="16"/>
      <c r="D10" s="16"/>
      <c r="E10" s="15"/>
      <c r="F10" s="17">
        <f>SUBTOTAL(109,Tabela15[Wartość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87" t="s">
        <v>5</v>
      </c>
      <c r="B12" s="86" t="s">
        <v>4</v>
      </c>
    </row>
    <row r="14" spans="1:13" ht="30" x14ac:dyDescent="0.25">
      <c r="A14" s="10" t="s">
        <v>3</v>
      </c>
      <c r="B14" s="7"/>
    </row>
    <row r="15" spans="1:13" ht="30" customHeight="1" x14ac:dyDescent="0.25">
      <c r="A15" s="8" t="s">
        <v>2</v>
      </c>
      <c r="B15" s="7"/>
      <c r="L15" s="9"/>
    </row>
    <row r="16" spans="1:13" ht="30" customHeight="1" x14ac:dyDescent="0.25">
      <c r="A16" s="8" t="s">
        <v>1</v>
      </c>
      <c r="B16" s="7"/>
      <c r="L16" s="6" t="s">
        <v>0</v>
      </c>
    </row>
    <row r="17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957BBB-8E8E-47A8-8079-8A26A9380EE0}">
  <sheetPr>
    <pageSetUpPr fitToPage="1"/>
  </sheetPr>
  <dimension ref="A1:M16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144</v>
      </c>
      <c r="B1" s="35"/>
    </row>
    <row r="3" spans="1:13" ht="40.15" customHeight="1" x14ac:dyDescent="0.25">
      <c r="A3" s="34" t="s">
        <v>23</v>
      </c>
      <c r="B3" s="228"/>
      <c r="C3" s="228"/>
      <c r="D3" s="228"/>
      <c r="E3" s="228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s="88" customFormat="1" ht="29.25" customHeight="1" x14ac:dyDescent="0.25">
      <c r="A9" s="39" t="s">
        <v>8</v>
      </c>
      <c r="B9" s="53" t="s">
        <v>143</v>
      </c>
      <c r="C9" s="52" t="s">
        <v>28</v>
      </c>
      <c r="D9" s="51">
        <v>70</v>
      </c>
      <c r="E9" s="50"/>
      <c r="F9" s="50">
        <f>Tabela16[[#This Row],[Ilość]]*Tabela16[[#This Row],[C.j. netto]]</f>
        <v>0</v>
      </c>
      <c r="G9" s="90"/>
      <c r="H9" s="92"/>
      <c r="I9" s="91"/>
      <c r="J9" s="90"/>
      <c r="K9" s="90"/>
      <c r="L9" s="89"/>
    </row>
    <row r="10" spans="1:13" x14ac:dyDescent="0.25">
      <c r="A10" s="19" t="s">
        <v>6</v>
      </c>
      <c r="B10" s="43"/>
      <c r="C10" s="16"/>
      <c r="D10" s="16"/>
      <c r="E10" s="15"/>
      <c r="F10" s="17">
        <f>SUBTOTAL(109,Tabela16[Wartość netto])</f>
        <v>0</v>
      </c>
      <c r="G10" s="15"/>
      <c r="H10" s="16"/>
      <c r="I10" s="15"/>
      <c r="J10" s="15"/>
      <c r="K10" s="15"/>
      <c r="L10" s="14"/>
    </row>
    <row r="13" spans="1:13" ht="30" x14ac:dyDescent="0.25">
      <c r="A13" s="10" t="s">
        <v>3</v>
      </c>
      <c r="B13" s="7"/>
    </row>
    <row r="14" spans="1:13" ht="30" customHeight="1" x14ac:dyDescent="0.25">
      <c r="A14" s="8" t="s">
        <v>2</v>
      </c>
      <c r="B14" s="7"/>
      <c r="L14" s="9"/>
    </row>
    <row r="15" spans="1:13" ht="30" customHeight="1" x14ac:dyDescent="0.25">
      <c r="A15" s="8" t="s">
        <v>1</v>
      </c>
      <c r="B15" s="7"/>
      <c r="L15" s="6" t="s">
        <v>0</v>
      </c>
    </row>
    <row r="16" spans="1:1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D25136-FCB6-4B1F-B860-E37AF013DF7E}">
  <sheetPr>
    <pageSetUpPr fitToPage="1"/>
  </sheetPr>
  <dimension ref="A1:M52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158</v>
      </c>
      <c r="B1" s="102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95" t="s">
        <v>8</v>
      </c>
      <c r="B9" s="53" t="s">
        <v>157</v>
      </c>
      <c r="C9" s="52" t="s">
        <v>7</v>
      </c>
      <c r="D9" s="51">
        <v>30</v>
      </c>
      <c r="E9" s="50"/>
      <c r="F9" s="50">
        <f>Tabela17[[#This Row],[Ilość]]*Tabela17[[#This Row],[C.j. netto]]</f>
        <v>0</v>
      </c>
      <c r="G9" s="21"/>
      <c r="H9" s="22"/>
      <c r="I9" s="21"/>
      <c r="J9" s="21"/>
      <c r="K9" s="21"/>
      <c r="L9" s="21"/>
    </row>
    <row r="10" spans="1:13" x14ac:dyDescent="0.25">
      <c r="A10" s="95" t="s">
        <v>26</v>
      </c>
      <c r="B10" s="53" t="s">
        <v>156</v>
      </c>
      <c r="C10" s="52" t="s">
        <v>7</v>
      </c>
      <c r="D10" s="51">
        <v>450</v>
      </c>
      <c r="E10" s="50"/>
      <c r="F10" s="50">
        <f>Tabela17[[#This Row],[Ilość]]*Tabela17[[#This Row],[C.j. netto]]</f>
        <v>0</v>
      </c>
      <c r="G10" s="21"/>
      <c r="H10" s="22"/>
      <c r="I10" s="21"/>
      <c r="J10" s="21"/>
      <c r="K10" s="21"/>
      <c r="L10" s="21"/>
    </row>
    <row r="11" spans="1:13" x14ac:dyDescent="0.25">
      <c r="A11" s="95" t="s">
        <v>29</v>
      </c>
      <c r="B11" s="53" t="s">
        <v>155</v>
      </c>
      <c r="C11" s="52" t="s">
        <v>31</v>
      </c>
      <c r="D11" s="51">
        <v>50</v>
      </c>
      <c r="E11" s="50"/>
      <c r="F11" s="50">
        <f>Tabela17[[#This Row],[Ilość]]*Tabela17[[#This Row],[C.j. netto]]</f>
        <v>0</v>
      </c>
      <c r="G11" s="21"/>
      <c r="H11" s="22"/>
      <c r="I11" s="21"/>
      <c r="J11" s="21"/>
      <c r="K11" s="21"/>
      <c r="L11" s="21"/>
    </row>
    <row r="12" spans="1:13" ht="25.5" x14ac:dyDescent="0.25">
      <c r="A12" s="95" t="s">
        <v>154</v>
      </c>
      <c r="B12" s="53" t="s">
        <v>153</v>
      </c>
      <c r="C12" s="52" t="s">
        <v>31</v>
      </c>
      <c r="D12" s="51">
        <v>15</v>
      </c>
      <c r="E12" s="50"/>
      <c r="F12" s="50">
        <f>Tabela17[[#This Row],[Ilość]]*Tabela17[[#This Row],[C.j. netto]]</f>
        <v>0</v>
      </c>
      <c r="G12" s="21"/>
      <c r="H12" s="22"/>
      <c r="I12" s="21"/>
      <c r="J12" s="21"/>
      <c r="K12" s="21"/>
      <c r="L12" s="21"/>
    </row>
    <row r="13" spans="1:13" x14ac:dyDescent="0.25">
      <c r="A13" s="95" t="s">
        <v>34</v>
      </c>
      <c r="B13" s="53" t="s">
        <v>152</v>
      </c>
      <c r="C13" s="52" t="s">
        <v>31</v>
      </c>
      <c r="D13" s="51">
        <v>12</v>
      </c>
      <c r="E13" s="50"/>
      <c r="F13" s="50">
        <f>Tabela17[[#This Row],[Ilość]]*Tabela17[[#This Row],[C.j. netto]]</f>
        <v>0</v>
      </c>
      <c r="G13" s="21"/>
      <c r="H13" s="22"/>
      <c r="I13" s="21"/>
      <c r="J13" s="21"/>
      <c r="K13" s="21"/>
      <c r="L13" s="21"/>
    </row>
    <row r="14" spans="1:13" x14ac:dyDescent="0.25">
      <c r="A14" s="95" t="s">
        <v>151</v>
      </c>
      <c r="B14" s="53" t="s">
        <v>150</v>
      </c>
      <c r="C14" s="52" t="s">
        <v>7</v>
      </c>
      <c r="D14" s="51">
        <v>125</v>
      </c>
      <c r="E14" s="50"/>
      <c r="F14" s="50">
        <f>Tabela17[[#This Row],[Ilość]]*Tabela17[[#This Row],[C.j. netto]]</f>
        <v>0</v>
      </c>
      <c r="G14" s="21"/>
      <c r="H14" s="22"/>
      <c r="I14" s="21"/>
      <c r="J14" s="21"/>
      <c r="K14" s="21"/>
      <c r="L14" s="21"/>
    </row>
    <row r="15" spans="1:13" x14ac:dyDescent="0.25">
      <c r="A15" s="95" t="s">
        <v>38</v>
      </c>
      <c r="B15" s="53" t="s">
        <v>149</v>
      </c>
      <c r="C15" s="52" t="s">
        <v>7</v>
      </c>
      <c r="D15" s="51">
        <v>40</v>
      </c>
      <c r="E15" s="50"/>
      <c r="F15" s="50">
        <f>Tabela17[[#This Row],[Ilość]]*Tabela17[[#This Row],[C.j. netto]]</f>
        <v>0</v>
      </c>
      <c r="G15" s="21"/>
      <c r="H15" s="22"/>
      <c r="I15" s="21"/>
      <c r="J15" s="21"/>
      <c r="K15" s="21"/>
      <c r="L15" s="21"/>
    </row>
    <row r="16" spans="1:13" x14ac:dyDescent="0.25">
      <c r="A16" s="95" t="s">
        <v>40</v>
      </c>
      <c r="B16" s="53" t="s">
        <v>148</v>
      </c>
      <c r="C16" s="52" t="s">
        <v>7</v>
      </c>
      <c r="D16" s="51">
        <v>250</v>
      </c>
      <c r="E16" s="50"/>
      <c r="F16" s="50">
        <f>Tabela17[[#This Row],[Ilość]]*Tabela17[[#This Row],[C.j. netto]]</f>
        <v>0</v>
      </c>
      <c r="G16" s="21"/>
      <c r="H16" s="22"/>
      <c r="I16" s="21"/>
      <c r="J16" s="21"/>
      <c r="K16" s="21"/>
      <c r="L16" s="21"/>
    </row>
    <row r="17" spans="1:12" x14ac:dyDescent="0.25">
      <c r="A17" s="95" t="s">
        <v>147</v>
      </c>
      <c r="B17" s="53" t="s">
        <v>146</v>
      </c>
      <c r="C17" s="52" t="s">
        <v>7</v>
      </c>
      <c r="D17" s="51">
        <v>35</v>
      </c>
      <c r="E17" s="50"/>
      <c r="F17" s="50">
        <f>Tabela17[[#This Row],[Ilość]]*Tabela17[[#This Row],[C.j. netto]]</f>
        <v>0</v>
      </c>
      <c r="G17" s="21"/>
      <c r="H17" s="22"/>
      <c r="I17" s="21"/>
      <c r="J17" s="21"/>
      <c r="K17" s="21"/>
      <c r="L17" s="21"/>
    </row>
    <row r="18" spans="1:12" x14ac:dyDescent="0.25">
      <c r="A18" s="95" t="s">
        <v>44</v>
      </c>
      <c r="B18" s="53" t="s">
        <v>145</v>
      </c>
      <c r="C18" s="52" t="s">
        <v>7</v>
      </c>
      <c r="D18" s="51">
        <v>180</v>
      </c>
      <c r="E18" s="50"/>
      <c r="F18" s="50">
        <f>Tabela17[[#This Row],[Ilość]]*Tabela17[[#This Row],[C.j. netto]]</f>
        <v>0</v>
      </c>
      <c r="G18" s="21"/>
      <c r="H18" s="22"/>
      <c r="I18" s="21"/>
      <c r="J18" s="21"/>
      <c r="K18" s="21"/>
      <c r="L18" s="21"/>
    </row>
    <row r="19" spans="1:12" x14ac:dyDescent="0.25">
      <c r="A19" s="94" t="s">
        <v>6</v>
      </c>
      <c r="B19" s="93"/>
      <c r="C19" s="64"/>
      <c r="D19" s="64"/>
      <c r="E19" s="63"/>
      <c r="F19" s="65">
        <f>SUBTOTAL(109,Tabela17[Wartość netto])</f>
        <v>0</v>
      </c>
      <c r="G19" s="63"/>
      <c r="H19" s="64"/>
      <c r="I19" s="63"/>
      <c r="J19" s="63"/>
      <c r="K19" s="63"/>
      <c r="L19" s="63"/>
    </row>
    <row r="20" spans="1:12" x14ac:dyDescent="0.25">
      <c r="A20" s="12"/>
      <c r="B20" s="61"/>
      <c r="E20" s="1"/>
      <c r="F20" s="11"/>
      <c r="H20" s="4"/>
    </row>
    <row r="21" spans="1:12" ht="30" x14ac:dyDescent="0.25">
      <c r="A21" s="13" t="s">
        <v>5</v>
      </c>
      <c r="B21" s="103" t="s">
        <v>46</v>
      </c>
      <c r="E21" s="1"/>
      <c r="F21" s="11"/>
      <c r="H21" s="4"/>
    </row>
    <row r="22" spans="1:12" x14ac:dyDescent="0.25">
      <c r="A22" s="12"/>
      <c r="B22" s="61"/>
      <c r="E22" s="1"/>
      <c r="F22" s="11"/>
      <c r="H22" s="4"/>
    </row>
    <row r="23" spans="1:12" ht="30" x14ac:dyDescent="0.25">
      <c r="A23" s="10" t="s">
        <v>3</v>
      </c>
      <c r="B23" s="7"/>
    </row>
    <row r="24" spans="1:12" x14ac:dyDescent="0.25">
      <c r="A24" s="8" t="s">
        <v>2</v>
      </c>
      <c r="B24" s="7"/>
      <c r="L24" s="9"/>
    </row>
    <row r="25" spans="1:12" x14ac:dyDescent="0.25">
      <c r="A25" s="8" t="s">
        <v>1</v>
      </c>
      <c r="B25" s="7"/>
      <c r="L25" s="6" t="s">
        <v>0</v>
      </c>
    </row>
    <row r="49" ht="30" customHeight="1" x14ac:dyDescent="0.25"/>
    <row r="50" ht="30" customHeight="1" x14ac:dyDescent="0.25"/>
    <row r="51" ht="30" customHeight="1" x14ac:dyDescent="0.25"/>
    <row r="5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6232FA-0738-4E02-8FA9-FBCD98D31D0B}">
  <sheetPr>
    <pageSetUpPr fitToPage="1"/>
  </sheetPr>
  <dimension ref="A1:M56"/>
  <sheetViews>
    <sheetView workbookViewId="0">
      <selection activeCell="B56" sqref="B56"/>
    </sheetView>
  </sheetViews>
  <sheetFormatPr defaultColWidth="8.7109375" defaultRowHeight="15" x14ac:dyDescent="0.25"/>
  <cols>
    <col min="1" max="1" width="15.28515625" style="1" customWidth="1"/>
    <col min="2" max="2" width="62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194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95" t="s">
        <v>58</v>
      </c>
      <c r="B9" s="40" t="s">
        <v>193</v>
      </c>
      <c r="C9" s="41" t="s">
        <v>31</v>
      </c>
      <c r="D9" s="104">
        <v>2500</v>
      </c>
      <c r="E9" s="42"/>
      <c r="F9" s="42">
        <f>Tabela18[[#This Row],[Ilość]]*Tabela18[[#This Row],[C.j. netto]]</f>
        <v>0</v>
      </c>
      <c r="G9" s="21"/>
      <c r="H9" s="22"/>
      <c r="I9" s="21"/>
      <c r="J9" s="21"/>
      <c r="K9" s="21"/>
      <c r="L9" s="21"/>
    </row>
    <row r="10" spans="1:13" x14ac:dyDescent="0.25">
      <c r="A10" s="95" t="s">
        <v>123</v>
      </c>
      <c r="B10" s="40" t="s">
        <v>192</v>
      </c>
      <c r="C10" s="41" t="s">
        <v>31</v>
      </c>
      <c r="D10" s="24">
        <v>80</v>
      </c>
      <c r="E10" s="42"/>
      <c r="F10" s="42">
        <f>Tabela18[[#This Row],[Ilość]]*Tabela18[[#This Row],[C.j. netto]]</f>
        <v>0</v>
      </c>
      <c r="G10" s="21"/>
      <c r="H10" s="22"/>
      <c r="I10" s="21"/>
      <c r="J10" s="21"/>
      <c r="K10" s="21"/>
      <c r="L10" s="21"/>
    </row>
    <row r="11" spans="1:13" x14ac:dyDescent="0.25">
      <c r="A11" s="95" t="s">
        <v>191</v>
      </c>
      <c r="B11" s="40" t="s">
        <v>190</v>
      </c>
      <c r="C11" s="41" t="s">
        <v>28</v>
      </c>
      <c r="D11" s="24">
        <v>450</v>
      </c>
      <c r="E11" s="42"/>
      <c r="F11" s="42">
        <f>Tabela18[[#This Row],[Ilość]]*Tabela18[[#This Row],[C.j. netto]]</f>
        <v>0</v>
      </c>
      <c r="G11" s="21"/>
      <c r="H11" s="22"/>
      <c r="I11" s="21"/>
      <c r="J11" s="21"/>
      <c r="K11" s="21"/>
      <c r="L11" s="21"/>
    </row>
    <row r="12" spans="1:13" ht="26.25" x14ac:dyDescent="0.25">
      <c r="A12" s="95" t="s">
        <v>154</v>
      </c>
      <c r="B12" s="40" t="s">
        <v>189</v>
      </c>
      <c r="C12" s="41" t="s">
        <v>51</v>
      </c>
      <c r="D12" s="24">
        <v>1000</v>
      </c>
      <c r="E12" s="42"/>
      <c r="F12" s="42">
        <f>Tabela18[[#This Row],[Ilość]]*Tabela18[[#This Row],[C.j. netto]]</f>
        <v>0</v>
      </c>
      <c r="G12" s="21"/>
      <c r="H12" s="22"/>
      <c r="I12" s="21"/>
      <c r="J12" s="21"/>
      <c r="K12" s="21"/>
      <c r="L12" s="21"/>
    </row>
    <row r="13" spans="1:13" x14ac:dyDescent="0.25">
      <c r="A13" s="95" t="s">
        <v>188</v>
      </c>
      <c r="B13" s="40" t="s">
        <v>187</v>
      </c>
      <c r="C13" s="41" t="s">
        <v>51</v>
      </c>
      <c r="D13" s="24">
        <v>180</v>
      </c>
      <c r="E13" s="42"/>
      <c r="F13" s="42">
        <f>Tabela18[[#This Row],[Ilość]]*Tabela18[[#This Row],[C.j. netto]]</f>
        <v>0</v>
      </c>
      <c r="G13" s="21"/>
      <c r="H13" s="22"/>
      <c r="I13" s="21"/>
      <c r="J13" s="21"/>
      <c r="K13" s="21"/>
      <c r="L13" s="21"/>
    </row>
    <row r="14" spans="1:13" x14ac:dyDescent="0.25">
      <c r="A14" s="95" t="s">
        <v>151</v>
      </c>
      <c r="B14" s="40" t="s">
        <v>186</v>
      </c>
      <c r="C14" s="41" t="s">
        <v>31</v>
      </c>
      <c r="D14" s="24">
        <v>30</v>
      </c>
      <c r="E14" s="42"/>
      <c r="F14" s="42">
        <f>Tabela18[[#This Row],[Ilość]]*Tabela18[[#This Row],[C.j. netto]]</f>
        <v>0</v>
      </c>
      <c r="G14" s="21"/>
      <c r="H14" s="22"/>
      <c r="I14" s="21"/>
      <c r="J14" s="21"/>
      <c r="K14" s="21"/>
      <c r="L14" s="21"/>
    </row>
    <row r="15" spans="1:13" x14ac:dyDescent="0.25">
      <c r="A15" s="95" t="s">
        <v>185</v>
      </c>
      <c r="B15" s="40" t="s">
        <v>184</v>
      </c>
      <c r="C15" s="41" t="s">
        <v>28</v>
      </c>
      <c r="D15" s="24">
        <v>25</v>
      </c>
      <c r="E15" s="42"/>
      <c r="F15" s="42">
        <f>Tabela18[[#This Row],[Ilość]]*Tabela18[[#This Row],[C.j. netto]]</f>
        <v>0</v>
      </c>
      <c r="G15" s="21"/>
      <c r="H15" s="22"/>
      <c r="I15" s="21"/>
      <c r="J15" s="21"/>
      <c r="K15" s="21"/>
      <c r="L15" s="21"/>
    </row>
    <row r="16" spans="1:13" x14ac:dyDescent="0.25">
      <c r="A16" s="95" t="s">
        <v>183</v>
      </c>
      <c r="B16" s="40" t="s">
        <v>182</v>
      </c>
      <c r="C16" s="41" t="s">
        <v>31</v>
      </c>
      <c r="D16" s="24">
        <v>40</v>
      </c>
      <c r="E16" s="42"/>
      <c r="F16" s="42">
        <f>Tabela18[[#This Row],[Ilość]]*Tabela18[[#This Row],[C.j. netto]]</f>
        <v>0</v>
      </c>
      <c r="G16" s="21"/>
      <c r="H16" s="22"/>
      <c r="I16" s="21"/>
      <c r="J16" s="21"/>
      <c r="K16" s="21"/>
      <c r="L16" s="21"/>
    </row>
    <row r="17" spans="1:12" x14ac:dyDescent="0.25">
      <c r="A17" s="95" t="s">
        <v>147</v>
      </c>
      <c r="B17" s="40" t="s">
        <v>181</v>
      </c>
      <c r="C17" s="41" t="s">
        <v>28</v>
      </c>
      <c r="D17" s="24">
        <v>300</v>
      </c>
      <c r="E17" s="42"/>
      <c r="F17" s="42">
        <f>Tabela18[[#This Row],[Ilość]]*Tabela18[[#This Row],[C.j. netto]]</f>
        <v>0</v>
      </c>
      <c r="G17" s="21"/>
      <c r="H17" s="22"/>
      <c r="I17" s="21"/>
      <c r="J17" s="21"/>
      <c r="K17" s="21"/>
      <c r="L17" s="21"/>
    </row>
    <row r="18" spans="1:12" ht="26.25" x14ac:dyDescent="0.25">
      <c r="A18" s="95" t="s">
        <v>180</v>
      </c>
      <c r="B18" s="40" t="s">
        <v>179</v>
      </c>
      <c r="C18" s="41" t="s">
        <v>7</v>
      </c>
      <c r="D18" s="104">
        <v>60</v>
      </c>
      <c r="E18" s="42"/>
      <c r="F18" s="42">
        <f>Tabela18[[#This Row],[Ilość]]*Tabela18[[#This Row],[C.j. netto]]</f>
        <v>0</v>
      </c>
      <c r="G18" s="21"/>
      <c r="H18" s="22"/>
      <c r="I18" s="21"/>
      <c r="J18" s="21"/>
      <c r="K18" s="21"/>
      <c r="L18" s="21"/>
    </row>
    <row r="19" spans="1:12" x14ac:dyDescent="0.25">
      <c r="A19" s="95" t="s">
        <v>178</v>
      </c>
      <c r="B19" s="40" t="s">
        <v>177</v>
      </c>
      <c r="C19" s="41" t="s">
        <v>28</v>
      </c>
      <c r="D19" s="104">
        <v>2800</v>
      </c>
      <c r="E19" s="42"/>
      <c r="F19" s="42">
        <f>Tabela18[[#This Row],[Ilość]]*Tabela18[[#This Row],[C.j. netto]]</f>
        <v>0</v>
      </c>
      <c r="G19" s="21"/>
      <c r="H19" s="22"/>
      <c r="I19" s="21"/>
      <c r="J19" s="21"/>
      <c r="K19" s="21"/>
      <c r="L19" s="21"/>
    </row>
    <row r="20" spans="1:12" x14ac:dyDescent="0.25">
      <c r="A20" s="95" t="s">
        <v>176</v>
      </c>
      <c r="B20" s="40" t="s">
        <v>175</v>
      </c>
      <c r="C20" s="41" t="s">
        <v>31</v>
      </c>
      <c r="D20" s="24">
        <v>300</v>
      </c>
      <c r="E20" s="42"/>
      <c r="F20" s="42">
        <f>Tabela18[[#This Row],[Ilość]]*Tabela18[[#This Row],[C.j. netto]]</f>
        <v>0</v>
      </c>
      <c r="G20" s="21"/>
      <c r="H20" s="22"/>
      <c r="I20" s="21"/>
      <c r="J20" s="21"/>
      <c r="K20" s="21"/>
      <c r="L20" s="21"/>
    </row>
    <row r="21" spans="1:12" x14ac:dyDescent="0.25">
      <c r="A21" s="95" t="s">
        <v>174</v>
      </c>
      <c r="B21" s="40" t="s">
        <v>173</v>
      </c>
      <c r="C21" s="41" t="s">
        <v>31</v>
      </c>
      <c r="D21" s="24">
        <v>330</v>
      </c>
      <c r="E21" s="42"/>
      <c r="F21" s="42">
        <f>Tabela18[[#This Row],[Ilość]]*Tabela18[[#This Row],[C.j. netto]]</f>
        <v>0</v>
      </c>
      <c r="G21" s="21"/>
      <c r="H21" s="22"/>
      <c r="I21" s="21"/>
      <c r="J21" s="21"/>
      <c r="K21" s="21"/>
      <c r="L21" s="21"/>
    </row>
    <row r="22" spans="1:12" x14ac:dyDescent="0.25">
      <c r="A22" s="95" t="s">
        <v>172</v>
      </c>
      <c r="B22" s="40" t="s">
        <v>171</v>
      </c>
      <c r="C22" s="41" t="s">
        <v>31</v>
      </c>
      <c r="D22" s="24">
        <v>300</v>
      </c>
      <c r="E22" s="42"/>
      <c r="F22" s="42">
        <f>Tabela18[[#This Row],[Ilość]]*Tabela18[[#This Row],[C.j. netto]]</f>
        <v>0</v>
      </c>
      <c r="G22" s="21"/>
      <c r="H22" s="22"/>
      <c r="I22" s="21"/>
      <c r="J22" s="21"/>
      <c r="K22" s="21"/>
      <c r="L22" s="21"/>
    </row>
    <row r="23" spans="1:12" x14ac:dyDescent="0.25">
      <c r="A23" s="95" t="s">
        <v>170</v>
      </c>
      <c r="B23" s="40" t="s">
        <v>169</v>
      </c>
      <c r="C23" s="41" t="s">
        <v>31</v>
      </c>
      <c r="D23" s="24">
        <v>500</v>
      </c>
      <c r="E23" s="42"/>
      <c r="F23" s="42">
        <f>Tabela18[[#This Row],[Ilość]]*Tabela18[[#This Row],[C.j. netto]]</f>
        <v>0</v>
      </c>
      <c r="G23" s="21"/>
      <c r="H23" s="22"/>
      <c r="I23" s="21"/>
      <c r="J23" s="21"/>
      <c r="K23" s="21"/>
      <c r="L23" s="21"/>
    </row>
    <row r="24" spans="1:12" x14ac:dyDescent="0.25">
      <c r="A24" s="95" t="s">
        <v>168</v>
      </c>
      <c r="B24" s="40" t="s">
        <v>167</v>
      </c>
      <c r="C24" s="41" t="s">
        <v>51</v>
      </c>
      <c r="D24" s="104">
        <v>180</v>
      </c>
      <c r="E24" s="42"/>
      <c r="F24" s="42">
        <f>Tabela18[[#This Row],[Ilość]]*Tabela18[[#This Row],[C.j. netto]]</f>
        <v>0</v>
      </c>
      <c r="G24" s="21"/>
      <c r="H24" s="22"/>
      <c r="I24" s="21"/>
      <c r="J24" s="21"/>
      <c r="K24" s="21"/>
      <c r="L24" s="21"/>
    </row>
    <row r="25" spans="1:12" x14ac:dyDescent="0.25">
      <c r="A25" s="95" t="s">
        <v>166</v>
      </c>
      <c r="B25" s="40" t="s">
        <v>165</v>
      </c>
      <c r="C25" s="41" t="s">
        <v>51</v>
      </c>
      <c r="D25" s="24">
        <v>230</v>
      </c>
      <c r="E25" s="42"/>
      <c r="F25" s="42">
        <f>Tabela18[[#This Row],[Ilość]]*Tabela18[[#This Row],[C.j. netto]]</f>
        <v>0</v>
      </c>
      <c r="G25" s="21"/>
      <c r="H25" s="22"/>
      <c r="I25" s="21"/>
      <c r="J25" s="21"/>
      <c r="K25" s="21"/>
      <c r="L25" s="21"/>
    </row>
    <row r="26" spans="1:12" x14ac:dyDescent="0.25">
      <c r="A26" s="95" t="s">
        <v>164</v>
      </c>
      <c r="B26" s="40" t="s">
        <v>163</v>
      </c>
      <c r="C26" s="41" t="s">
        <v>28</v>
      </c>
      <c r="D26" s="104">
        <v>1000</v>
      </c>
      <c r="E26" s="42"/>
      <c r="F26" s="42">
        <f>Tabela18[[#This Row],[Ilość]]*Tabela18[[#This Row],[C.j. netto]]</f>
        <v>0</v>
      </c>
      <c r="G26" s="21"/>
      <c r="H26" s="22"/>
      <c r="I26" s="21"/>
      <c r="J26" s="21"/>
      <c r="K26" s="21"/>
      <c r="L26" s="21"/>
    </row>
    <row r="27" spans="1:12" x14ac:dyDescent="0.25">
      <c r="A27" s="95" t="s">
        <v>162</v>
      </c>
      <c r="B27" s="40" t="s">
        <v>161</v>
      </c>
      <c r="C27" s="41" t="s">
        <v>28</v>
      </c>
      <c r="D27" s="24">
        <v>20</v>
      </c>
      <c r="E27" s="42"/>
      <c r="F27" s="42">
        <f>Tabela18[[#This Row],[Ilość]]*Tabela18[[#This Row],[C.j. netto]]</f>
        <v>0</v>
      </c>
      <c r="G27" s="21"/>
      <c r="H27" s="22"/>
      <c r="I27" s="21"/>
      <c r="J27" s="21"/>
      <c r="K27" s="21"/>
      <c r="L27" s="21"/>
    </row>
    <row r="28" spans="1:12" x14ac:dyDescent="0.25">
      <c r="A28" s="95" t="s">
        <v>160</v>
      </c>
      <c r="B28" s="40" t="s">
        <v>159</v>
      </c>
      <c r="C28" s="41" t="s">
        <v>31</v>
      </c>
      <c r="D28" s="24">
        <v>50</v>
      </c>
      <c r="E28" s="42"/>
      <c r="F28" s="42">
        <f>Tabela18[[#This Row],[Ilość]]*Tabela18[[#This Row],[C.j. netto]]</f>
        <v>0</v>
      </c>
      <c r="G28" s="21"/>
      <c r="H28" s="22"/>
      <c r="I28" s="21"/>
      <c r="J28" s="21"/>
      <c r="K28" s="21"/>
      <c r="L28" s="21"/>
    </row>
    <row r="29" spans="1:12" x14ac:dyDescent="0.25">
      <c r="A29" s="66" t="s">
        <v>6</v>
      </c>
      <c r="B29" s="43"/>
      <c r="C29" s="64"/>
      <c r="D29" s="64"/>
      <c r="E29" s="63"/>
      <c r="F29" s="65">
        <f>SUBTOTAL(109,Tabela18[Wartość netto])</f>
        <v>0</v>
      </c>
      <c r="G29" s="63"/>
      <c r="H29" s="64"/>
      <c r="I29" s="63"/>
      <c r="J29" s="63"/>
      <c r="K29" s="63"/>
      <c r="L29" s="63"/>
    </row>
    <row r="30" spans="1:12" x14ac:dyDescent="0.25">
      <c r="A30" s="12"/>
      <c r="B30" s="61"/>
      <c r="E30" s="1"/>
      <c r="F30" s="11"/>
      <c r="H30" s="4"/>
    </row>
    <row r="31" spans="1:12" ht="30" x14ac:dyDescent="0.25">
      <c r="A31" s="13" t="s">
        <v>5</v>
      </c>
      <c r="B31" s="103" t="s">
        <v>46</v>
      </c>
      <c r="E31" s="1"/>
      <c r="F31" s="11"/>
      <c r="H31" s="4"/>
    </row>
    <row r="32" spans="1:12" x14ac:dyDescent="0.25">
      <c r="A32" s="13"/>
      <c r="B32" s="103"/>
      <c r="E32" s="1"/>
      <c r="F32" s="11"/>
      <c r="H32" s="4"/>
    </row>
    <row r="33" spans="1:12" x14ac:dyDescent="0.25">
      <c r="A33" s="12"/>
      <c r="B33" s="61"/>
      <c r="E33" s="1"/>
      <c r="F33" s="11"/>
      <c r="H33" s="4"/>
    </row>
    <row r="34" spans="1:12" ht="30" x14ac:dyDescent="0.25">
      <c r="A34" s="10" t="s">
        <v>3</v>
      </c>
      <c r="B34" s="7"/>
    </row>
    <row r="35" spans="1:12" x14ac:dyDescent="0.25">
      <c r="A35" s="8" t="s">
        <v>2</v>
      </c>
      <c r="B35" s="7"/>
      <c r="L35" s="9"/>
    </row>
    <row r="36" spans="1:12" x14ac:dyDescent="0.25">
      <c r="A36" s="8" t="s">
        <v>1</v>
      </c>
      <c r="B36" s="7"/>
      <c r="L36" s="6" t="s">
        <v>0</v>
      </c>
    </row>
    <row r="53" ht="30" customHeight="1" x14ac:dyDescent="0.25"/>
    <row r="54" ht="30" customHeight="1" x14ac:dyDescent="0.25"/>
    <row r="55" ht="30" customHeight="1" x14ac:dyDescent="0.25"/>
    <row r="56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49" fitToHeight="0" orientation="landscape" r:id="rId1"/>
  <tableParts count="1">
    <tablePart r:id="rId2"/>
  </tableParts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C65FF-C128-43B8-B750-362326478525}">
  <sheetPr>
    <pageSetUpPr fitToPage="1"/>
  </sheetPr>
  <dimension ref="A1:M17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196</v>
      </c>
      <c r="B1" s="102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39" t="s">
        <v>8</v>
      </c>
      <c r="B9" s="53" t="s">
        <v>195</v>
      </c>
      <c r="C9" s="52" t="s">
        <v>28</v>
      </c>
      <c r="D9" s="52">
        <v>400</v>
      </c>
      <c r="E9" s="92"/>
      <c r="F9" s="58">
        <f>Tabela19[[#This Row],[Ilość]]*Tabela19[[#This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SUBTOTAL(109,Tabela19[Wartość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103" t="s">
        <v>46</v>
      </c>
    </row>
    <row r="14" spans="1:13" ht="30" x14ac:dyDescent="0.25">
      <c r="A14" s="10" t="s">
        <v>3</v>
      </c>
      <c r="B14" s="7"/>
    </row>
    <row r="15" spans="1:13" ht="30" customHeight="1" x14ac:dyDescent="0.25">
      <c r="A15" s="8" t="s">
        <v>2</v>
      </c>
      <c r="B15" s="7"/>
      <c r="L15" s="9"/>
    </row>
    <row r="16" spans="1:13" ht="30" customHeight="1" x14ac:dyDescent="0.25">
      <c r="A16" s="8" t="s">
        <v>1</v>
      </c>
      <c r="B16" s="7"/>
      <c r="L16" s="6" t="s">
        <v>0</v>
      </c>
    </row>
    <row r="17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11567C-6ECA-4C27-97CC-9219319A9DD7}">
  <sheetPr>
    <pageSetUpPr fitToPage="1"/>
  </sheetPr>
  <dimension ref="A1:M17"/>
  <sheetViews>
    <sheetView workbookViewId="0">
      <selection activeCell="D27" sqref="D27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50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9.25" customHeight="1" x14ac:dyDescent="0.25">
      <c r="A9" s="39" t="s">
        <v>8</v>
      </c>
      <c r="B9" s="40" t="s">
        <v>49</v>
      </c>
      <c r="C9" s="41" t="s">
        <v>31</v>
      </c>
      <c r="D9" s="24">
        <v>50</v>
      </c>
      <c r="E9" s="42"/>
      <c r="F9" s="42">
        <f>Tabela2[[#This Row],[Ilość]]*Tabela2[[#This Row],[C.j. netto]]</f>
        <v>0</v>
      </c>
      <c r="G9" s="21"/>
      <c r="H9" s="22"/>
      <c r="I9" s="45"/>
      <c r="J9" s="21"/>
      <c r="K9" s="21"/>
      <c r="L9" s="20"/>
    </row>
    <row r="10" spans="1:13" x14ac:dyDescent="0.25">
      <c r="A10" s="39" t="s">
        <v>26</v>
      </c>
      <c r="B10" s="40" t="s">
        <v>48</v>
      </c>
      <c r="C10" s="41" t="s">
        <v>31</v>
      </c>
      <c r="D10" s="24">
        <v>40</v>
      </c>
      <c r="E10" s="42"/>
      <c r="F10" s="42">
        <f>Tabela2[[#This Row],[Ilość]]*Tabela2[[#This Row],[C.j. netto]]</f>
        <v>0</v>
      </c>
      <c r="G10" s="21"/>
      <c r="H10" s="22"/>
      <c r="I10" s="45"/>
      <c r="J10" s="21"/>
      <c r="K10" s="21"/>
      <c r="L10" s="20"/>
    </row>
    <row r="11" spans="1:13" x14ac:dyDescent="0.25">
      <c r="A11" s="26" t="s">
        <v>29</v>
      </c>
      <c r="B11" s="40" t="s">
        <v>47</v>
      </c>
      <c r="C11" s="47" t="s">
        <v>31</v>
      </c>
      <c r="D11" s="41">
        <v>12</v>
      </c>
      <c r="E11" s="46"/>
      <c r="F11" s="42">
        <f>Tabela2[[#This Row],[Ilość]]*Tabela2[[#This Row],[C.j. netto]]</f>
        <v>0</v>
      </c>
      <c r="G11" s="21"/>
      <c r="H11" s="22"/>
      <c r="I11" s="45"/>
      <c r="J11" s="21"/>
      <c r="K11" s="21"/>
      <c r="L11" s="20"/>
    </row>
    <row r="12" spans="1:13" x14ac:dyDescent="0.25">
      <c r="A12" s="19" t="s">
        <v>6</v>
      </c>
      <c r="B12" s="43"/>
      <c r="C12" s="16"/>
      <c r="D12" s="16"/>
      <c r="E12" s="15"/>
      <c r="F12" s="17">
        <f>SUBTOTAL(109,Tabela2[Wartość netto])</f>
        <v>0</v>
      </c>
      <c r="G12" s="15"/>
      <c r="H12" s="16"/>
      <c r="I12" s="15"/>
      <c r="J12" s="15"/>
      <c r="K12" s="15"/>
      <c r="L12" s="14"/>
    </row>
    <row r="15" spans="1:13" ht="30" customHeight="1" x14ac:dyDescent="0.25">
      <c r="A15" s="10" t="s">
        <v>3</v>
      </c>
      <c r="B15" s="7"/>
    </row>
    <row r="16" spans="1:13" ht="30" customHeight="1" x14ac:dyDescent="0.25">
      <c r="A16" s="8" t="s">
        <v>2</v>
      </c>
      <c r="B16" s="7"/>
      <c r="L16" s="9"/>
    </row>
    <row r="17" spans="1:12" ht="30" customHeight="1" x14ac:dyDescent="0.25">
      <c r="A17" s="8" t="s">
        <v>1</v>
      </c>
      <c r="B17" s="7"/>
      <c r="L17" s="6" t="s">
        <v>0</v>
      </c>
    </row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AC8D07C-747C-4AF0-88DB-0E2463E541F4}">
  <sheetPr>
    <pageSetUpPr fitToPage="1"/>
  </sheetPr>
  <dimension ref="A1:M18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199</v>
      </c>
      <c r="B1" s="96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79" t="s">
        <v>198</v>
      </c>
      <c r="C9" s="24" t="s">
        <v>31</v>
      </c>
      <c r="D9" s="24">
        <v>120</v>
      </c>
      <c r="E9" s="107"/>
      <c r="F9" s="106">
        <f>Tabela20[[#This Row],[Ilość]]*Tabela20[[#This Row],[C.j. netto]]</f>
        <v>0</v>
      </c>
      <c r="G9" s="21"/>
      <c r="H9" s="105"/>
      <c r="I9" s="21"/>
      <c r="J9" s="21"/>
      <c r="K9" s="21"/>
      <c r="L9" s="20"/>
    </row>
    <row r="10" spans="1:13" x14ac:dyDescent="0.25">
      <c r="A10" s="39" t="s">
        <v>26</v>
      </c>
      <c r="B10" s="79" t="s">
        <v>197</v>
      </c>
      <c r="C10" s="24" t="s">
        <v>31</v>
      </c>
      <c r="D10" s="24">
        <v>700</v>
      </c>
      <c r="E10" s="107"/>
      <c r="F10" s="106">
        <f>Tabela20[[#This Row],[Ilość]]*Tabela20[[#This Row],[C.j. netto]]</f>
        <v>0</v>
      </c>
      <c r="G10" s="21"/>
      <c r="H10" s="105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SUBTOTAL(109,Tabela20[Wartość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E12" s="1"/>
      <c r="F12" s="11"/>
      <c r="H12" s="4"/>
    </row>
    <row r="13" spans="1:13" ht="30" x14ac:dyDescent="0.25">
      <c r="A13" s="13" t="s">
        <v>5</v>
      </c>
      <c r="B13" s="5" t="s">
        <v>4</v>
      </c>
    </row>
    <row r="15" spans="1:13" ht="30" x14ac:dyDescent="0.25">
      <c r="A15" s="10" t="s">
        <v>3</v>
      </c>
      <c r="B15" s="7"/>
    </row>
    <row r="16" spans="1:13" ht="30" customHeight="1" x14ac:dyDescent="0.25">
      <c r="A16" s="8" t="s">
        <v>2</v>
      </c>
      <c r="B16" s="7"/>
      <c r="L16" s="9"/>
    </row>
    <row r="17" spans="1:12" ht="30" customHeight="1" x14ac:dyDescent="0.25">
      <c r="A17" s="8" t="s">
        <v>1</v>
      </c>
      <c r="B17" s="7"/>
      <c r="L17" s="6" t="s">
        <v>0</v>
      </c>
    </row>
    <row r="18" spans="1:1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F253CE-07C4-44C9-9F85-D3BFDFD5F487}">
  <sheetPr>
    <pageSetUpPr fitToPage="1"/>
  </sheetPr>
  <dimension ref="A1:M54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201</v>
      </c>
      <c r="B1" s="96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8" t="s">
        <v>8</v>
      </c>
      <c r="B9" s="117" t="s">
        <v>200</v>
      </c>
      <c r="C9" s="116" t="s">
        <v>31</v>
      </c>
      <c r="D9" s="115">
        <v>1500</v>
      </c>
      <c r="E9" s="114"/>
      <c r="F9" s="114">
        <f>Tabela21[[#This Row],[Ilość]]*Tabela21[[#This Row],[C.j. netto]]</f>
        <v>0</v>
      </c>
      <c r="G9" s="113"/>
      <c r="H9" s="22"/>
      <c r="I9" s="21"/>
      <c r="J9" s="21"/>
      <c r="K9" s="21"/>
      <c r="L9" s="21"/>
    </row>
    <row r="10" spans="1:13" x14ac:dyDescent="0.25">
      <c r="A10" s="112" t="s">
        <v>6</v>
      </c>
      <c r="B10" s="111"/>
      <c r="C10" s="110"/>
      <c r="D10" s="110"/>
      <c r="E10" s="109"/>
      <c r="F10" s="108">
        <f>SUBTOTAL(109,Tabela21[Wartość netto])</f>
        <v>0</v>
      </c>
      <c r="G10" s="63"/>
      <c r="H10" s="64"/>
      <c r="I10" s="63"/>
      <c r="J10" s="63"/>
      <c r="K10" s="63"/>
      <c r="L10" s="63"/>
    </row>
    <row r="11" spans="1:13" x14ac:dyDescent="0.25">
      <c r="A11" s="12"/>
      <c r="B11" s="61"/>
      <c r="E11" s="1"/>
      <c r="F11" s="11"/>
      <c r="H11" s="4"/>
    </row>
    <row r="12" spans="1:13" ht="30" x14ac:dyDescent="0.25">
      <c r="A12" s="13" t="s">
        <v>5</v>
      </c>
      <c r="B12" s="5" t="s">
        <v>4</v>
      </c>
      <c r="E12" s="1"/>
      <c r="F12" s="11"/>
      <c r="H12" s="4"/>
    </row>
    <row r="13" spans="1:13" x14ac:dyDescent="0.25">
      <c r="A13" s="12"/>
      <c r="B13" s="61"/>
      <c r="E13" s="1"/>
      <c r="F13" s="11"/>
      <c r="H13" s="4"/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1" ht="30" customHeight="1" x14ac:dyDescent="0.25"/>
    <row r="52" ht="30" customHeight="1" x14ac:dyDescent="0.25"/>
    <row r="53" ht="30" customHeight="1" x14ac:dyDescent="0.25"/>
    <row r="54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8151F99-5B9C-4BBE-89AC-0CF4C5AB333D}">
  <sheetPr>
    <pageSetUpPr fitToPage="1"/>
  </sheetPr>
  <dimension ref="A1:M57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205</v>
      </c>
      <c r="B1" s="3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58</v>
      </c>
      <c r="B9" s="123" t="s">
        <v>204</v>
      </c>
      <c r="C9" s="41" t="s">
        <v>28</v>
      </c>
      <c r="D9" s="24">
        <v>100</v>
      </c>
      <c r="E9" s="42"/>
      <c r="F9" s="42">
        <f>Tabela22[[#This Row],[Ilość]]*Tabela22[[#This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26" t="s">
        <v>123</v>
      </c>
      <c r="B10" s="123" t="s">
        <v>203</v>
      </c>
      <c r="C10" s="41" t="s">
        <v>7</v>
      </c>
      <c r="D10" s="24">
        <v>24</v>
      </c>
      <c r="E10" s="42"/>
      <c r="F10" s="42">
        <f>Tabela22[[#This Row],[Ilość]]*Tabela22[[#This Row],[C.j. netto]]</f>
        <v>0</v>
      </c>
      <c r="G10" s="21"/>
      <c r="H10" s="22"/>
      <c r="I10" s="45"/>
      <c r="J10" s="21"/>
      <c r="K10" s="21"/>
      <c r="L10" s="20"/>
    </row>
    <row r="11" spans="1:13" x14ac:dyDescent="0.25">
      <c r="A11" s="26" t="s">
        <v>191</v>
      </c>
      <c r="B11" s="123" t="s">
        <v>202</v>
      </c>
      <c r="C11" s="41" t="s">
        <v>7</v>
      </c>
      <c r="D11" s="24">
        <v>36</v>
      </c>
      <c r="E11" s="42"/>
      <c r="F11" s="42">
        <f>Tabela22[[#This Row],[Ilość]]*Tabela22[[#This Row],[C.j. netto]]</f>
        <v>0</v>
      </c>
      <c r="G11" s="21"/>
      <c r="H11" s="22"/>
      <c r="I11" s="45"/>
      <c r="J11" s="21"/>
      <c r="K11" s="21"/>
      <c r="L11" s="20"/>
    </row>
    <row r="12" spans="1:13" x14ac:dyDescent="0.25">
      <c r="A12" s="19" t="s">
        <v>6</v>
      </c>
      <c r="B12" s="18"/>
      <c r="C12" s="16"/>
      <c r="D12" s="16"/>
      <c r="E12" s="15"/>
      <c r="F12" s="17">
        <f>SUBTOTAL(109,Tabela22[Wartość netto])</f>
        <v>0</v>
      </c>
      <c r="G12" s="15"/>
      <c r="H12" s="16"/>
      <c r="I12" s="15"/>
      <c r="J12" s="15"/>
      <c r="K12" s="15"/>
      <c r="L12" s="14"/>
    </row>
    <row r="14" spans="1:13" ht="30" x14ac:dyDescent="0.25">
      <c r="A14" s="13" t="s">
        <v>5</v>
      </c>
      <c r="B14" s="5" t="s">
        <v>4</v>
      </c>
    </row>
    <row r="16" spans="1:13" ht="30" x14ac:dyDescent="0.25">
      <c r="A16" s="10" t="s">
        <v>3</v>
      </c>
      <c r="B16" s="7"/>
    </row>
    <row r="17" spans="1:12" x14ac:dyDescent="0.25">
      <c r="A17" s="8" t="s">
        <v>2</v>
      </c>
      <c r="B17" s="7"/>
      <c r="L17" s="9"/>
    </row>
    <row r="18" spans="1:12" x14ac:dyDescent="0.25">
      <c r="A18" s="8" t="s">
        <v>1</v>
      </c>
      <c r="B18" s="7"/>
      <c r="L18" s="6" t="s">
        <v>0</v>
      </c>
    </row>
    <row r="55" ht="30" customHeight="1" x14ac:dyDescent="0.25"/>
    <row r="56" ht="30" customHeight="1" x14ac:dyDescent="0.25"/>
    <row r="57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01606F-96F3-4054-A96E-BDA1FFCA273A}">
  <sheetPr>
    <pageSetUpPr fitToPage="1"/>
  </sheetPr>
  <dimension ref="A1:M17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207</v>
      </c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53" t="s">
        <v>206</v>
      </c>
      <c r="C9" s="52" t="s">
        <v>31</v>
      </c>
      <c r="D9" s="52">
        <v>36</v>
      </c>
      <c r="E9" s="92"/>
      <c r="F9" s="58">
        <f>Tabela23[[#This Row],[Ilość]]*Tabela23[[#This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SUBTOTAL(109,Tabela23[Wartość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ht="30" customHeight="1" x14ac:dyDescent="0.25">
      <c r="A15" s="8" t="s">
        <v>2</v>
      </c>
      <c r="B15" s="7"/>
      <c r="L15" s="9"/>
    </row>
    <row r="16" spans="1:13" ht="30" customHeight="1" x14ac:dyDescent="0.25">
      <c r="A16" s="8" t="s">
        <v>1</v>
      </c>
      <c r="B16" s="7"/>
      <c r="L16" s="6" t="s">
        <v>0</v>
      </c>
    </row>
    <row r="17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02826B-8EA8-4D99-BC3B-F793CD07D178}">
  <sheetPr>
    <pageSetUpPr fitToPage="1"/>
  </sheetPr>
  <dimension ref="A1:M63"/>
  <sheetViews>
    <sheetView workbookViewId="0">
      <selection activeCell="I39" sqref="I39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213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8" t="s">
        <v>58</v>
      </c>
      <c r="B9" s="129" t="s">
        <v>212</v>
      </c>
      <c r="C9" s="116" t="s">
        <v>31</v>
      </c>
      <c r="D9" s="118">
        <v>60</v>
      </c>
      <c r="E9" s="118"/>
      <c r="F9" s="114">
        <f>Tabela24[[#This Row],[Ilość]]*Tabela24[[#This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18" t="s">
        <v>26</v>
      </c>
      <c r="B10" s="129" t="s">
        <v>211</v>
      </c>
      <c r="C10" s="116" t="s">
        <v>31</v>
      </c>
      <c r="D10" s="118">
        <v>60</v>
      </c>
      <c r="E10" s="118"/>
      <c r="F10" s="114">
        <f>Tabela24[[#This Row],[Ilość]]*Tabela24[[#This Row],[C.j. netto]]</f>
        <v>0</v>
      </c>
      <c r="G10" s="113"/>
      <c r="H10" s="22"/>
      <c r="I10" s="21"/>
      <c r="J10" s="21"/>
      <c r="K10" s="21"/>
      <c r="L10" s="20"/>
    </row>
    <row r="11" spans="1:13" x14ac:dyDescent="0.25">
      <c r="A11" s="118" t="s">
        <v>29</v>
      </c>
      <c r="B11" s="129" t="s">
        <v>210</v>
      </c>
      <c r="C11" s="116" t="s">
        <v>31</v>
      </c>
      <c r="D11" s="118">
        <v>75</v>
      </c>
      <c r="E11" s="118"/>
      <c r="F11" s="114">
        <f>Tabela24[[#This Row],[Ilość]]*Tabela24[[#This Row],[C.j. netto]]</f>
        <v>0</v>
      </c>
      <c r="G11" s="113"/>
      <c r="H11" s="22"/>
      <c r="I11" s="21"/>
      <c r="J11" s="21"/>
      <c r="K11" s="21"/>
      <c r="L11" s="20"/>
    </row>
    <row r="12" spans="1:13" x14ac:dyDescent="0.25">
      <c r="A12" s="128" t="s">
        <v>6</v>
      </c>
      <c r="B12" s="127"/>
      <c r="C12" s="126"/>
      <c r="D12" s="126"/>
      <c r="E12" s="125"/>
      <c r="F12" s="124">
        <f>SUBTOTAL(109,Tabela24[Wartość netto])</f>
        <v>0</v>
      </c>
      <c r="G12" s="15"/>
      <c r="H12" s="16"/>
      <c r="I12" s="15"/>
      <c r="J12" s="15"/>
      <c r="K12" s="15"/>
      <c r="L12" s="14"/>
    </row>
    <row r="14" spans="1:13" ht="30" x14ac:dyDescent="0.25">
      <c r="A14" s="13" t="s">
        <v>5</v>
      </c>
      <c r="B14" s="5" t="s">
        <v>46</v>
      </c>
    </row>
    <row r="15" spans="1:13" x14ac:dyDescent="0.25">
      <c r="A15" s="13"/>
    </row>
    <row r="16" spans="1:13" x14ac:dyDescent="0.25">
      <c r="A16" s="13"/>
    </row>
    <row r="17" spans="1:12" ht="30" x14ac:dyDescent="0.25">
      <c r="A17" s="13" t="s">
        <v>209</v>
      </c>
      <c r="B17" s="216" t="s">
        <v>208</v>
      </c>
    </row>
    <row r="18" spans="1:12" x14ac:dyDescent="0.25">
      <c r="A18" s="13"/>
    </row>
    <row r="19" spans="1:12" ht="30" x14ac:dyDescent="0.25">
      <c r="A19" s="10" t="s">
        <v>3</v>
      </c>
      <c r="B19" s="7"/>
    </row>
    <row r="20" spans="1:12" x14ac:dyDescent="0.25">
      <c r="A20" s="8" t="s">
        <v>2</v>
      </c>
      <c r="B20" s="7"/>
      <c r="L20" s="9"/>
    </row>
    <row r="21" spans="1:12" x14ac:dyDescent="0.25">
      <c r="A21" s="8" t="s">
        <v>1</v>
      </c>
      <c r="B21" s="7"/>
      <c r="L21" s="6" t="s">
        <v>0</v>
      </c>
    </row>
    <row r="61" ht="30" customHeight="1" x14ac:dyDescent="0.25"/>
    <row r="62" ht="30" customHeight="1" x14ac:dyDescent="0.25"/>
    <row r="6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FEBDEDC-53C4-46A7-8C0A-415D85D11A14}">
  <sheetPr>
    <pageSetUpPr fitToPage="1"/>
  </sheetPr>
  <dimension ref="A1:M56"/>
  <sheetViews>
    <sheetView topLeftCell="A4" workbookViewId="0">
      <selection activeCell="E53" sqref="E53"/>
    </sheetView>
  </sheetViews>
  <sheetFormatPr defaultColWidth="8.7109375" defaultRowHeight="15" x14ac:dyDescent="0.25"/>
  <cols>
    <col min="1" max="1" width="15.28515625" style="1" customWidth="1"/>
    <col min="2" max="2" width="62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245</v>
      </c>
      <c r="B1" s="3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6.25" x14ac:dyDescent="0.25">
      <c r="A9" s="101" t="s">
        <v>8</v>
      </c>
      <c r="B9" s="79" t="s">
        <v>244</v>
      </c>
      <c r="C9" s="24" t="s">
        <v>31</v>
      </c>
      <c r="D9" s="41">
        <v>120</v>
      </c>
      <c r="E9" s="23"/>
      <c r="F9" s="23">
        <f>Tabela25[[#This Row],[Ilość]]*Tabela25[[#This Row],[C.j. netto]]</f>
        <v>0</v>
      </c>
      <c r="G9" s="21"/>
      <c r="H9" s="22"/>
      <c r="I9" s="21"/>
      <c r="J9" s="21"/>
      <c r="K9" s="21"/>
      <c r="L9" s="21"/>
    </row>
    <row r="10" spans="1:13" ht="26.25" x14ac:dyDescent="0.25">
      <c r="A10" s="101" t="s">
        <v>26</v>
      </c>
      <c r="B10" s="79" t="s">
        <v>243</v>
      </c>
      <c r="C10" s="24" t="s">
        <v>31</v>
      </c>
      <c r="D10" s="24">
        <v>120</v>
      </c>
      <c r="E10" s="23"/>
      <c r="F10" s="23">
        <f>Tabela25[[#This Row],[Ilość]]*Tabela25[[#This Row],[C.j. netto]]</f>
        <v>0</v>
      </c>
      <c r="G10" s="21"/>
      <c r="H10" s="22"/>
      <c r="I10" s="21"/>
      <c r="J10" s="21"/>
      <c r="K10" s="21"/>
      <c r="L10" s="21"/>
    </row>
    <row r="11" spans="1:13" x14ac:dyDescent="0.25">
      <c r="A11" s="101" t="s">
        <v>29</v>
      </c>
      <c r="B11" s="79" t="s">
        <v>242</v>
      </c>
      <c r="C11" s="24" t="s">
        <v>31</v>
      </c>
      <c r="D11" s="24">
        <v>120</v>
      </c>
      <c r="E11" s="23"/>
      <c r="F11" s="23">
        <f>Tabela25[[#This Row],[Ilość]]*Tabela25[[#This Row],[C.j. netto]]</f>
        <v>0</v>
      </c>
      <c r="G11" s="21"/>
      <c r="H11" s="22"/>
      <c r="I11" s="21"/>
      <c r="J11" s="21"/>
      <c r="K11" s="21"/>
      <c r="L11" s="21"/>
    </row>
    <row r="12" spans="1:13" x14ac:dyDescent="0.25">
      <c r="A12" s="101" t="s">
        <v>32</v>
      </c>
      <c r="B12" s="79" t="s">
        <v>241</v>
      </c>
      <c r="C12" s="24" t="s">
        <v>28</v>
      </c>
      <c r="D12" s="104">
        <v>1400</v>
      </c>
      <c r="E12" s="23"/>
      <c r="F12" s="23">
        <f>Tabela25[[#This Row],[Ilość]]*Tabela25[[#This Row],[C.j. netto]]</f>
        <v>0</v>
      </c>
      <c r="G12" s="21"/>
      <c r="H12" s="22"/>
      <c r="I12" s="21"/>
      <c r="J12" s="21"/>
      <c r="K12" s="21"/>
      <c r="L12" s="21"/>
    </row>
    <row r="13" spans="1:13" x14ac:dyDescent="0.25">
      <c r="A13" s="101" t="s">
        <v>34</v>
      </c>
      <c r="B13" s="79" t="s">
        <v>240</v>
      </c>
      <c r="C13" s="24" t="s">
        <v>31</v>
      </c>
      <c r="D13" s="24">
        <v>140</v>
      </c>
      <c r="E13" s="23"/>
      <c r="F13" s="23">
        <f>Tabela25[[#This Row],[Ilość]]*Tabela25[[#This Row],[C.j. netto]]</f>
        <v>0</v>
      </c>
      <c r="G13" s="21"/>
      <c r="H13" s="22"/>
      <c r="I13" s="21"/>
      <c r="J13" s="21"/>
      <c r="K13" s="21"/>
      <c r="L13" s="21"/>
    </row>
    <row r="14" spans="1:13" x14ac:dyDescent="0.25">
      <c r="A14" s="101" t="s">
        <v>36</v>
      </c>
      <c r="B14" s="79" t="s">
        <v>239</v>
      </c>
      <c r="C14" s="24" t="s">
        <v>31</v>
      </c>
      <c r="D14" s="24">
        <v>1100</v>
      </c>
      <c r="E14" s="23"/>
      <c r="F14" s="23">
        <f>Tabela25[[#This Row],[Ilość]]*Tabela25[[#This Row],[C.j. netto]]</f>
        <v>0</v>
      </c>
      <c r="G14" s="21"/>
      <c r="H14" s="22"/>
      <c r="I14" s="21"/>
      <c r="J14" s="21"/>
      <c r="K14" s="21"/>
      <c r="L14" s="21"/>
    </row>
    <row r="15" spans="1:13" x14ac:dyDescent="0.25">
      <c r="A15" s="101" t="s">
        <v>38</v>
      </c>
      <c r="B15" s="79" t="s">
        <v>238</v>
      </c>
      <c r="C15" s="24" t="s">
        <v>28</v>
      </c>
      <c r="D15" s="24">
        <v>45</v>
      </c>
      <c r="E15" s="23"/>
      <c r="F15" s="23">
        <f>Tabela25[[#This Row],[Ilość]]*Tabela25[[#This Row],[C.j. netto]]</f>
        <v>0</v>
      </c>
      <c r="G15" s="21"/>
      <c r="H15" s="22"/>
      <c r="I15" s="21"/>
      <c r="J15" s="21"/>
      <c r="K15" s="21"/>
      <c r="L15" s="21"/>
    </row>
    <row r="16" spans="1:13" x14ac:dyDescent="0.25">
      <c r="A16" s="101" t="s">
        <v>40</v>
      </c>
      <c r="B16" s="79" t="s">
        <v>237</v>
      </c>
      <c r="C16" s="24" t="s">
        <v>28</v>
      </c>
      <c r="D16" s="104">
        <v>1000</v>
      </c>
      <c r="E16" s="23"/>
      <c r="F16" s="23">
        <f>Tabela25[[#This Row],[Ilość]]*Tabela25[[#This Row],[C.j. netto]]</f>
        <v>0</v>
      </c>
      <c r="G16" s="21"/>
      <c r="H16" s="22"/>
      <c r="I16" s="21"/>
      <c r="J16" s="21"/>
      <c r="K16" s="21"/>
      <c r="L16" s="21"/>
    </row>
    <row r="17" spans="1:12" x14ac:dyDescent="0.25">
      <c r="A17" s="101" t="s">
        <v>42</v>
      </c>
      <c r="B17" s="79" t="s">
        <v>236</v>
      </c>
      <c r="C17" s="24" t="s">
        <v>28</v>
      </c>
      <c r="D17" s="24">
        <v>750</v>
      </c>
      <c r="E17" s="23"/>
      <c r="F17" s="23">
        <f>Tabela25[[#This Row],[Ilość]]*Tabela25[[#This Row],[C.j. netto]]</f>
        <v>0</v>
      </c>
      <c r="G17" s="21"/>
      <c r="H17" s="22"/>
      <c r="I17" s="21"/>
      <c r="J17" s="21"/>
      <c r="K17" s="21"/>
      <c r="L17" s="21"/>
    </row>
    <row r="18" spans="1:12" ht="26.25" x14ac:dyDescent="0.25">
      <c r="A18" s="101" t="s">
        <v>44</v>
      </c>
      <c r="B18" s="79" t="s">
        <v>235</v>
      </c>
      <c r="C18" s="24" t="s">
        <v>51</v>
      </c>
      <c r="D18" s="24">
        <v>60</v>
      </c>
      <c r="E18" s="23"/>
      <c r="F18" s="23">
        <f>Tabela25[[#This Row],[Ilość]]*Tabela25[[#This Row],[C.j. netto]]</f>
        <v>0</v>
      </c>
      <c r="G18" s="21"/>
      <c r="H18" s="22"/>
      <c r="I18" s="21"/>
      <c r="J18" s="21"/>
      <c r="K18" s="21"/>
      <c r="L18" s="21"/>
    </row>
    <row r="19" spans="1:12" x14ac:dyDescent="0.25">
      <c r="A19" s="101" t="s">
        <v>100</v>
      </c>
      <c r="B19" s="79" t="s">
        <v>234</v>
      </c>
      <c r="C19" s="24" t="s">
        <v>28</v>
      </c>
      <c r="D19" s="104">
        <v>500</v>
      </c>
      <c r="E19" s="23"/>
      <c r="F19" s="23">
        <f>Tabela25[[#This Row],[Ilość]]*Tabela25[[#This Row],[C.j. netto]]</f>
        <v>0</v>
      </c>
      <c r="G19" s="21"/>
      <c r="H19" s="22"/>
      <c r="I19" s="21"/>
      <c r="J19" s="21"/>
      <c r="K19" s="21"/>
      <c r="L19" s="21"/>
    </row>
    <row r="20" spans="1:12" x14ac:dyDescent="0.25">
      <c r="A20" s="101" t="s">
        <v>98</v>
      </c>
      <c r="B20" s="79" t="s">
        <v>233</v>
      </c>
      <c r="C20" s="24" t="s">
        <v>28</v>
      </c>
      <c r="D20" s="104">
        <v>1400</v>
      </c>
      <c r="E20" s="23"/>
      <c r="F20" s="23">
        <f>Tabela25[[#This Row],[Ilość]]*Tabela25[[#This Row],[C.j. netto]]</f>
        <v>0</v>
      </c>
      <c r="G20" s="21"/>
      <c r="H20" s="22"/>
      <c r="I20" s="21"/>
      <c r="J20" s="21"/>
      <c r="K20" s="21"/>
      <c r="L20" s="21"/>
    </row>
    <row r="21" spans="1:12" x14ac:dyDescent="0.25">
      <c r="A21" s="101" t="s">
        <v>96</v>
      </c>
      <c r="B21" s="79" t="s">
        <v>232</v>
      </c>
      <c r="C21" s="24" t="s">
        <v>31</v>
      </c>
      <c r="D21" s="24">
        <v>20</v>
      </c>
      <c r="E21" s="23"/>
      <c r="F21" s="23">
        <f>Tabela25[[#This Row],[Ilość]]*Tabela25[[#This Row],[C.j. netto]]</f>
        <v>0</v>
      </c>
      <c r="G21" s="21"/>
      <c r="H21" s="22"/>
      <c r="I21" s="21"/>
      <c r="J21" s="21"/>
      <c r="K21" s="21"/>
      <c r="L21" s="21"/>
    </row>
    <row r="22" spans="1:12" x14ac:dyDescent="0.25">
      <c r="A22" s="101" t="s">
        <v>94</v>
      </c>
      <c r="B22" s="79" t="s">
        <v>231</v>
      </c>
      <c r="C22" s="24" t="s">
        <v>31</v>
      </c>
      <c r="D22" s="24">
        <v>15</v>
      </c>
      <c r="E22" s="23"/>
      <c r="F22" s="23">
        <f>Tabela25[[#This Row],[Ilość]]*Tabela25[[#This Row],[C.j. netto]]</f>
        <v>0</v>
      </c>
      <c r="G22" s="21"/>
      <c r="H22" s="22"/>
      <c r="I22" s="21"/>
      <c r="J22" s="21"/>
      <c r="K22" s="21"/>
      <c r="L22" s="21"/>
    </row>
    <row r="23" spans="1:12" ht="26.25" x14ac:dyDescent="0.25">
      <c r="A23" s="101" t="s">
        <v>92</v>
      </c>
      <c r="B23" s="79" t="s">
        <v>230</v>
      </c>
      <c r="C23" s="24" t="s">
        <v>28</v>
      </c>
      <c r="D23" s="24">
        <v>100</v>
      </c>
      <c r="E23" s="23"/>
      <c r="F23" s="23">
        <f>Tabela25[[#This Row],[Ilość]]*Tabela25[[#This Row],[C.j. netto]]</f>
        <v>0</v>
      </c>
      <c r="G23" s="21"/>
      <c r="H23" s="22"/>
      <c r="I23" s="21"/>
      <c r="J23" s="21"/>
      <c r="K23" s="21"/>
      <c r="L23" s="21"/>
    </row>
    <row r="24" spans="1:12" ht="25.5" x14ac:dyDescent="0.25">
      <c r="A24" s="101" t="s">
        <v>90</v>
      </c>
      <c r="B24" s="84" t="s">
        <v>229</v>
      </c>
      <c r="C24" s="24" t="s">
        <v>28</v>
      </c>
      <c r="D24" s="104">
        <v>1700</v>
      </c>
      <c r="E24" s="23"/>
      <c r="F24" s="23">
        <f>Tabela25[[#This Row],[Ilość]]*Tabela25[[#This Row],[C.j. netto]]</f>
        <v>0</v>
      </c>
      <c r="G24" s="21"/>
      <c r="H24" s="22"/>
      <c r="I24" s="21"/>
      <c r="J24" s="21"/>
      <c r="K24" s="21"/>
      <c r="L24" s="21"/>
    </row>
    <row r="25" spans="1:12" ht="25.5" x14ac:dyDescent="0.25">
      <c r="A25" s="101" t="s">
        <v>88</v>
      </c>
      <c r="B25" s="188" t="s">
        <v>228</v>
      </c>
      <c r="C25" s="24" t="s">
        <v>28</v>
      </c>
      <c r="D25" s="24">
        <v>100</v>
      </c>
      <c r="E25" s="23"/>
      <c r="F25" s="23">
        <f>Tabela25[[#This Row],[Ilość]]*Tabela25[[#This Row],[C.j. netto]]</f>
        <v>0</v>
      </c>
      <c r="G25" s="21"/>
      <c r="H25" s="22"/>
      <c r="I25" s="21"/>
      <c r="J25" s="21"/>
      <c r="K25" s="21"/>
      <c r="L25" s="21"/>
    </row>
    <row r="26" spans="1:12" x14ac:dyDescent="0.25">
      <c r="A26" s="101" t="s">
        <v>86</v>
      </c>
      <c r="B26" s="79" t="s">
        <v>227</v>
      </c>
      <c r="C26" s="24" t="s">
        <v>28</v>
      </c>
      <c r="D26" s="24">
        <v>200</v>
      </c>
      <c r="E26" s="130"/>
      <c r="F26" s="23">
        <f>Tabela25[[#This Row],[Ilość]]*Tabela25[[#This Row],[C.j. netto]]</f>
        <v>0</v>
      </c>
      <c r="G26" s="21"/>
      <c r="H26" s="22"/>
      <c r="I26" s="21"/>
      <c r="J26" s="21"/>
      <c r="K26" s="21"/>
      <c r="L26" s="21"/>
    </row>
    <row r="27" spans="1:12" x14ac:dyDescent="0.25">
      <c r="A27" s="101" t="s">
        <v>84</v>
      </c>
      <c r="B27" s="25" t="s">
        <v>226</v>
      </c>
      <c r="C27" s="24" t="s">
        <v>28</v>
      </c>
      <c r="D27" s="104">
        <v>3000</v>
      </c>
      <c r="E27" s="23"/>
      <c r="F27" s="23">
        <f>Tabela25[[#This Row],[Ilość]]*Tabela25[[#This Row],[C.j. netto]]</f>
        <v>0</v>
      </c>
      <c r="G27" s="21"/>
      <c r="H27" s="22"/>
      <c r="I27" s="21"/>
      <c r="J27" s="21"/>
      <c r="K27" s="21"/>
      <c r="L27" s="21"/>
    </row>
    <row r="28" spans="1:12" x14ac:dyDescent="0.25">
      <c r="A28" s="101" t="s">
        <v>82</v>
      </c>
      <c r="B28" s="79" t="s">
        <v>225</v>
      </c>
      <c r="C28" s="24" t="s">
        <v>28</v>
      </c>
      <c r="D28" s="24">
        <v>400</v>
      </c>
      <c r="E28" s="130"/>
      <c r="F28" s="23">
        <f>Tabela25[[#This Row],[Ilość]]*Tabela25[[#This Row],[C.j. netto]]</f>
        <v>0</v>
      </c>
      <c r="G28" s="21"/>
      <c r="H28" s="22"/>
      <c r="I28" s="21"/>
      <c r="J28" s="21"/>
      <c r="K28" s="21"/>
      <c r="L28" s="21"/>
    </row>
    <row r="29" spans="1:12" x14ac:dyDescent="0.25">
      <c r="A29" s="101" t="s">
        <v>80</v>
      </c>
      <c r="B29" s="79" t="s">
        <v>224</v>
      </c>
      <c r="C29" s="24" t="s">
        <v>28</v>
      </c>
      <c r="D29" s="24">
        <v>1000</v>
      </c>
      <c r="E29" s="130"/>
      <c r="F29" s="23">
        <f>Tabela25[[#This Row],[Ilość]]*Tabela25[[#This Row],[C.j. netto]]</f>
        <v>0</v>
      </c>
      <c r="G29" s="21"/>
      <c r="H29" s="22"/>
      <c r="I29" s="21"/>
      <c r="J29" s="21"/>
      <c r="K29" s="21"/>
      <c r="L29" s="21"/>
    </row>
    <row r="30" spans="1:12" x14ac:dyDescent="0.25">
      <c r="A30" s="101" t="s">
        <v>78</v>
      </c>
      <c r="B30" s="79" t="s">
        <v>223</v>
      </c>
      <c r="C30" s="24" t="s">
        <v>28</v>
      </c>
      <c r="D30" s="24">
        <v>250</v>
      </c>
      <c r="E30" s="130"/>
      <c r="F30" s="23">
        <f>Tabela25[[#This Row],[Ilość]]*Tabela25[[#This Row],[C.j. netto]]</f>
        <v>0</v>
      </c>
      <c r="G30" s="21"/>
      <c r="H30" s="22"/>
      <c r="I30" s="21"/>
      <c r="J30" s="21"/>
      <c r="K30" s="21"/>
      <c r="L30" s="21"/>
    </row>
    <row r="31" spans="1:12" x14ac:dyDescent="0.25">
      <c r="A31" s="101" t="s">
        <v>76</v>
      </c>
      <c r="B31" s="79" t="s">
        <v>222</v>
      </c>
      <c r="C31" s="24" t="s">
        <v>31</v>
      </c>
      <c r="D31" s="24">
        <v>430</v>
      </c>
      <c r="E31" s="130"/>
      <c r="F31" s="23">
        <f>Tabela25[[#This Row],[Ilość]]*Tabela25[[#This Row],[C.j. netto]]</f>
        <v>0</v>
      </c>
      <c r="G31" s="21"/>
      <c r="H31" s="22"/>
      <c r="I31" s="21"/>
      <c r="J31" s="21"/>
      <c r="K31" s="21"/>
      <c r="L31" s="21"/>
    </row>
    <row r="32" spans="1:12" x14ac:dyDescent="0.25">
      <c r="A32" s="101" t="s">
        <v>74</v>
      </c>
      <c r="B32" s="79" t="s">
        <v>221</v>
      </c>
      <c r="C32" s="24" t="s">
        <v>31</v>
      </c>
      <c r="D32" s="24">
        <v>300</v>
      </c>
      <c r="E32" s="130"/>
      <c r="F32" s="23">
        <f>Tabela25[[#This Row],[Ilość]]*Tabela25[[#This Row],[C.j. netto]]</f>
        <v>0</v>
      </c>
      <c r="G32" s="21"/>
      <c r="H32" s="22"/>
      <c r="I32" s="21"/>
      <c r="J32" s="21"/>
      <c r="K32" s="21"/>
      <c r="L32" s="21"/>
    </row>
    <row r="33" spans="1:12" x14ac:dyDescent="0.25">
      <c r="A33" s="101" t="s">
        <v>72</v>
      </c>
      <c r="B33" s="79" t="s">
        <v>220</v>
      </c>
      <c r="C33" s="24" t="s">
        <v>31</v>
      </c>
      <c r="D33" s="24">
        <v>400</v>
      </c>
      <c r="E33" s="130"/>
      <c r="F33" s="23">
        <f>Tabela25[[#This Row],[Ilość]]*Tabela25[[#This Row],[C.j. netto]]</f>
        <v>0</v>
      </c>
      <c r="G33" s="21"/>
      <c r="H33" s="22"/>
      <c r="I33" s="21"/>
      <c r="J33" s="21"/>
      <c r="K33" s="21"/>
      <c r="L33" s="21"/>
    </row>
    <row r="34" spans="1:12" x14ac:dyDescent="0.25">
      <c r="A34" s="101" t="s">
        <v>70</v>
      </c>
      <c r="B34" s="79" t="s">
        <v>219</v>
      </c>
      <c r="C34" s="24" t="s">
        <v>31</v>
      </c>
      <c r="D34" s="24">
        <v>400</v>
      </c>
      <c r="E34" s="130"/>
      <c r="F34" s="23">
        <f>Tabela25[[#This Row],[Ilość]]*Tabela25[[#This Row],[C.j. netto]]</f>
        <v>0</v>
      </c>
      <c r="G34" s="21"/>
      <c r="H34" s="22"/>
      <c r="I34" s="21"/>
      <c r="J34" s="21"/>
      <c r="K34" s="21"/>
      <c r="L34" s="21"/>
    </row>
    <row r="35" spans="1:12" x14ac:dyDescent="0.25">
      <c r="A35" s="101" t="s">
        <v>68</v>
      </c>
      <c r="B35" s="79" t="s">
        <v>218</v>
      </c>
      <c r="C35" s="24" t="s">
        <v>31</v>
      </c>
      <c r="D35" s="24">
        <v>10</v>
      </c>
      <c r="E35" s="130"/>
      <c r="F35" s="23">
        <f>Tabela25[[#This Row],[Ilość]]*Tabela25[[#This Row],[C.j. netto]]</f>
        <v>0</v>
      </c>
      <c r="G35" s="21"/>
      <c r="H35" s="22"/>
      <c r="I35" s="21"/>
      <c r="J35" s="21"/>
      <c r="K35" s="21"/>
      <c r="L35" s="21"/>
    </row>
    <row r="36" spans="1:12" x14ac:dyDescent="0.25">
      <c r="A36" s="101" t="s">
        <v>66</v>
      </c>
      <c r="B36" s="79" t="s">
        <v>217</v>
      </c>
      <c r="C36" s="24" t="s">
        <v>31</v>
      </c>
      <c r="D36" s="24">
        <v>10</v>
      </c>
      <c r="E36" s="130"/>
      <c r="F36" s="23">
        <f>Tabela25[[#This Row],[Ilość]]*Tabela25[[#This Row],[C.j. netto]]</f>
        <v>0</v>
      </c>
      <c r="G36" s="21"/>
      <c r="H36" s="22"/>
      <c r="I36" s="21"/>
      <c r="J36" s="21"/>
      <c r="K36" s="21"/>
      <c r="L36" s="21"/>
    </row>
    <row r="37" spans="1:12" x14ac:dyDescent="0.25">
      <c r="A37" s="101" t="s">
        <v>216</v>
      </c>
      <c r="B37" s="79" t="s">
        <v>522</v>
      </c>
      <c r="C37" s="24" t="s">
        <v>31</v>
      </c>
      <c r="D37" s="24">
        <v>40</v>
      </c>
      <c r="E37" s="130"/>
      <c r="F37" s="23">
        <f>Tabela25[[#This Row],[Ilość]]*Tabela25[[#This Row],[C.j. netto]]</f>
        <v>0</v>
      </c>
      <c r="G37" s="21"/>
      <c r="H37" s="22"/>
      <c r="I37" s="21"/>
      <c r="J37" s="21"/>
      <c r="K37" s="21"/>
      <c r="L37" s="21"/>
    </row>
    <row r="38" spans="1:12" ht="26.25" x14ac:dyDescent="0.25">
      <c r="A38" s="101" t="s">
        <v>215</v>
      </c>
      <c r="B38" s="79" t="s">
        <v>214</v>
      </c>
      <c r="C38" s="24" t="s">
        <v>7</v>
      </c>
      <c r="D38" s="24">
        <v>3500</v>
      </c>
      <c r="E38" s="23"/>
      <c r="F38" s="23">
        <f>Tabela25[[#This Row],[Ilość]]*Tabela25[[#This Row],[C.j. netto]]</f>
        <v>0</v>
      </c>
      <c r="G38" s="21"/>
      <c r="H38" s="22"/>
      <c r="I38" s="21"/>
      <c r="J38" s="21"/>
      <c r="K38" s="21"/>
      <c r="L38" s="21"/>
    </row>
    <row r="39" spans="1:12" x14ac:dyDescent="0.25">
      <c r="A39" s="66" t="s">
        <v>6</v>
      </c>
      <c r="B39" s="43"/>
      <c r="C39" s="64"/>
      <c r="D39" s="64"/>
      <c r="E39" s="63"/>
      <c r="F39" s="65">
        <f>SUBTOTAL(109,Tabela25[Wartość netto])</f>
        <v>0</v>
      </c>
      <c r="G39" s="63"/>
      <c r="H39" s="64"/>
      <c r="I39" s="63"/>
      <c r="J39" s="63"/>
      <c r="K39" s="63"/>
      <c r="L39" s="63"/>
    </row>
    <row r="40" spans="1:12" x14ac:dyDescent="0.25">
      <c r="A40" s="12"/>
      <c r="B40" s="61"/>
      <c r="E40" s="1"/>
      <c r="F40" s="11"/>
      <c r="H40" s="4"/>
    </row>
    <row r="41" spans="1:12" ht="30" x14ac:dyDescent="0.25">
      <c r="A41" s="229" t="s">
        <v>5</v>
      </c>
      <c r="B41" s="7" t="s">
        <v>46</v>
      </c>
      <c r="E41" s="1"/>
      <c r="F41" s="11"/>
      <c r="H41" s="4"/>
    </row>
    <row r="42" spans="1:12" ht="30" x14ac:dyDescent="0.25">
      <c r="A42" s="230"/>
      <c r="B42" s="218" t="s">
        <v>516</v>
      </c>
      <c r="E42" s="1"/>
      <c r="F42" s="11"/>
      <c r="H42" s="4"/>
    </row>
    <row r="43" spans="1:12" ht="30" x14ac:dyDescent="0.25">
      <c r="A43" s="13"/>
      <c r="B43" s="223" t="s">
        <v>523</v>
      </c>
      <c r="E43" s="1"/>
      <c r="F43" s="11"/>
      <c r="H43" s="4"/>
    </row>
    <row r="44" spans="1:12" x14ac:dyDescent="0.25">
      <c r="A44" s="12"/>
      <c r="B44" s="61"/>
      <c r="E44" s="1"/>
      <c r="F44" s="11"/>
      <c r="H44" s="4"/>
    </row>
    <row r="45" spans="1:12" ht="30" x14ac:dyDescent="0.25">
      <c r="A45" s="10" t="s">
        <v>3</v>
      </c>
      <c r="B45" s="7"/>
    </row>
    <row r="46" spans="1:12" x14ac:dyDescent="0.25">
      <c r="A46" s="8" t="s">
        <v>2</v>
      </c>
      <c r="B46" s="7"/>
      <c r="L46" s="9"/>
    </row>
    <row r="47" spans="1:12" x14ac:dyDescent="0.25">
      <c r="A47" s="8" t="s">
        <v>1</v>
      </c>
      <c r="B47" s="7"/>
      <c r="L47" s="6" t="s">
        <v>0</v>
      </c>
    </row>
    <row r="53" ht="30" customHeight="1" x14ac:dyDescent="0.25"/>
    <row r="54" ht="30" customHeight="1" x14ac:dyDescent="0.25"/>
    <row r="55" ht="30" customHeight="1" x14ac:dyDescent="0.25"/>
    <row r="56" ht="30" customHeight="1" x14ac:dyDescent="0.25"/>
  </sheetData>
  <mergeCells count="4">
    <mergeCell ref="B3:E3"/>
    <mergeCell ref="B4:E4"/>
    <mergeCell ref="B5:E5"/>
    <mergeCell ref="A41:A42"/>
  </mergeCells>
  <pageMargins left="0.25" right="0.25" top="0.75" bottom="0.75" header="0.3" footer="0.3"/>
  <pageSetup paperSize="9" scale="49" fitToHeight="0" orientation="landscape" r:id="rId1"/>
  <tableParts count="1">
    <tablePart r:id="rId2"/>
  </tableParts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1C310-A9E8-439E-9BD6-3E9EB27C083B}">
  <sheetPr>
    <pageSetUpPr fitToPage="1"/>
  </sheetPr>
  <dimension ref="A1:M18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247</v>
      </c>
      <c r="B1" s="102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39" t="s">
        <v>8</v>
      </c>
      <c r="B9" s="53" t="s">
        <v>246</v>
      </c>
      <c r="C9" s="52" t="s">
        <v>31</v>
      </c>
      <c r="D9" s="52">
        <v>30</v>
      </c>
      <c r="E9" s="92"/>
      <c r="F9" s="58">
        <f>Tabela26[[#This Row],[Ilość]]*Tabela26[[#This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SUBTOTAL(109,Tabela26[Wartość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31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ht="30" customHeight="1" x14ac:dyDescent="0.25">
      <c r="A16" s="8" t="s">
        <v>1</v>
      </c>
      <c r="B16" s="7"/>
      <c r="L16" s="6" t="s">
        <v>0</v>
      </c>
    </row>
    <row r="17" ht="30" customHeight="1" x14ac:dyDescent="0.25"/>
    <row r="18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2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277E7D-AE92-4346-AA83-676526228EA2}">
  <sheetPr>
    <pageSetUpPr fitToPage="1"/>
  </sheetPr>
  <dimension ref="A1:M19"/>
  <sheetViews>
    <sheetView workbookViewId="0">
      <selection activeCell="F25" sqref="F25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249</v>
      </c>
      <c r="B1" s="102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34" t="s">
        <v>8</v>
      </c>
      <c r="B9" s="129" t="s">
        <v>248</v>
      </c>
      <c r="C9" s="116" t="s">
        <v>31</v>
      </c>
      <c r="D9" s="118">
        <v>24</v>
      </c>
      <c r="E9" s="114"/>
      <c r="F9" s="133">
        <f>Tabela27[[#This Row],[Ilość]]*Tabela27[[#This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 t="s">
        <v>6</v>
      </c>
      <c r="B10" s="127"/>
      <c r="C10" s="126"/>
      <c r="D10" s="126"/>
      <c r="E10" s="125"/>
      <c r="F10" s="124">
        <f>SUBTOTAL(109,Tabela27[Wartość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216" t="s">
        <v>517</v>
      </c>
    </row>
    <row r="14" spans="1:13" ht="30" x14ac:dyDescent="0.25">
      <c r="A14" s="10" t="s">
        <v>3</v>
      </c>
      <c r="B14" s="7"/>
      <c r="F14" s="132"/>
    </row>
    <row r="15" spans="1:13" x14ac:dyDescent="0.25">
      <c r="A15" s="8" t="s">
        <v>2</v>
      </c>
      <c r="B15" s="7"/>
      <c r="F15" s="132"/>
      <c r="L15" s="9"/>
    </row>
    <row r="16" spans="1:13" x14ac:dyDescent="0.25">
      <c r="A16" s="8" t="s">
        <v>1</v>
      </c>
      <c r="B16" s="7"/>
      <c r="F16" s="132"/>
      <c r="L16" s="6" t="s">
        <v>0</v>
      </c>
    </row>
    <row r="17" ht="30" customHeight="1" x14ac:dyDescent="0.25"/>
    <row r="18" ht="30" customHeight="1" x14ac:dyDescent="0.25"/>
    <row r="19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2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3D7C31D-79C5-4663-8179-8A3EB141EE81}">
  <sheetPr>
    <pageSetUpPr fitToPage="1"/>
  </sheetPr>
  <dimension ref="A1:M19"/>
  <sheetViews>
    <sheetView topLeftCell="A7"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251</v>
      </c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8" t="s">
        <v>8</v>
      </c>
      <c r="B9" s="129" t="s">
        <v>250</v>
      </c>
      <c r="C9" s="116" t="s">
        <v>31</v>
      </c>
      <c r="D9" s="118">
        <v>25</v>
      </c>
      <c r="E9" s="136"/>
      <c r="F9" s="135">
        <f>Tabela28[[#This Row],[Ilość]]*Tabela28[[#This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 t="s">
        <v>6</v>
      </c>
      <c r="B10" s="127"/>
      <c r="C10" s="126"/>
      <c r="D10" s="126"/>
      <c r="E10" s="125"/>
      <c r="F10" s="124">
        <f>SUBTOTAL(109,Tabela28[Wartość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  <c r="F14" s="132"/>
    </row>
    <row r="15" spans="1:13" x14ac:dyDescent="0.25">
      <c r="A15" s="8" t="s">
        <v>2</v>
      </c>
      <c r="B15" s="7"/>
      <c r="F15" s="132"/>
      <c r="L15" s="9"/>
    </row>
    <row r="16" spans="1:13" x14ac:dyDescent="0.25">
      <c r="A16" s="8" t="s">
        <v>1</v>
      </c>
      <c r="B16" s="7"/>
      <c r="F16" s="132"/>
      <c r="L16" s="6" t="s">
        <v>0</v>
      </c>
    </row>
    <row r="17" ht="30" customHeight="1" x14ac:dyDescent="0.25"/>
    <row r="18" ht="30" customHeight="1" x14ac:dyDescent="0.25"/>
    <row r="19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2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240852E-150A-4B51-B86B-9FC561AA0FD2}">
  <sheetPr>
    <pageSetUpPr fitToPage="1"/>
  </sheetPr>
  <dimension ref="A1:M60"/>
  <sheetViews>
    <sheetView workbookViewId="0">
      <selection activeCell="I1" sqref="I1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255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8" t="s">
        <v>8</v>
      </c>
      <c r="B9" s="129" t="s">
        <v>254</v>
      </c>
      <c r="C9" s="116" t="s">
        <v>7</v>
      </c>
      <c r="D9" s="118">
        <v>12</v>
      </c>
      <c r="E9" s="114"/>
      <c r="F9" s="114">
        <f>Tabela29[[#This Row],[Ilość]]*Tabela29[[#This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18" t="s">
        <v>26</v>
      </c>
      <c r="B10" s="129" t="s">
        <v>253</v>
      </c>
      <c r="C10" s="116" t="s">
        <v>7</v>
      </c>
      <c r="D10" s="118">
        <v>25</v>
      </c>
      <c r="E10" s="114"/>
      <c r="F10" s="114">
        <f>Tabela29[[#This Row],[Ilość]]*Tabela29[[#This Row],[C.j. netto]]</f>
        <v>0</v>
      </c>
      <c r="G10" s="113"/>
      <c r="H10" s="22"/>
      <c r="I10" s="21"/>
      <c r="J10" s="21"/>
      <c r="K10" s="21"/>
      <c r="L10" s="20"/>
    </row>
    <row r="11" spans="1:13" x14ac:dyDescent="0.25">
      <c r="A11" s="118" t="s">
        <v>29</v>
      </c>
      <c r="B11" s="129" t="s">
        <v>252</v>
      </c>
      <c r="C11" s="116" t="s">
        <v>7</v>
      </c>
      <c r="D11" s="118">
        <v>80</v>
      </c>
      <c r="E11" s="114"/>
      <c r="F11" s="114">
        <f>Tabela29[[#This Row],[Ilość]]*Tabela29[[#This Row],[C.j. netto]]</f>
        <v>0</v>
      </c>
      <c r="G11" s="113"/>
      <c r="H11" s="22"/>
      <c r="I11" s="21"/>
      <c r="J11" s="21"/>
      <c r="K11" s="21"/>
      <c r="L11" s="20"/>
    </row>
    <row r="12" spans="1:13" x14ac:dyDescent="0.25">
      <c r="A12" s="128"/>
      <c r="B12" s="127"/>
      <c r="C12" s="126"/>
      <c r="D12" s="126"/>
      <c r="E12" s="125"/>
      <c r="F12" s="124">
        <f>SUBTOTAL(109,Tabela29[Wartość netto])</f>
        <v>0</v>
      </c>
      <c r="G12" s="15"/>
      <c r="H12" s="16"/>
      <c r="I12" s="15"/>
      <c r="J12" s="15"/>
      <c r="K12" s="15"/>
      <c r="L12" s="14"/>
    </row>
    <row r="14" spans="1:13" ht="30" x14ac:dyDescent="0.25">
      <c r="A14" s="13" t="s">
        <v>5</v>
      </c>
      <c r="B14" s="5" t="s">
        <v>46</v>
      </c>
    </row>
    <row r="15" spans="1:13" x14ac:dyDescent="0.25">
      <c r="A15" s="13"/>
    </row>
    <row r="16" spans="1:13" ht="30" x14ac:dyDescent="0.25">
      <c r="A16" s="10" t="s">
        <v>3</v>
      </c>
      <c r="B16" s="7"/>
    </row>
    <row r="17" spans="1:12" x14ac:dyDescent="0.25">
      <c r="A17" s="8" t="s">
        <v>2</v>
      </c>
      <c r="B17" s="7"/>
      <c r="L17" s="9"/>
    </row>
    <row r="18" spans="1:12" x14ac:dyDescent="0.25">
      <c r="A18" s="8" t="s">
        <v>1</v>
      </c>
      <c r="B18" s="7"/>
      <c r="L18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AC035F0-6119-451E-98AC-6D7E8EADABD8}">
  <sheetPr>
    <pageSetUpPr fitToPage="1"/>
  </sheetPr>
  <dimension ref="A1:M17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54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9.25" customHeight="1" x14ac:dyDescent="0.25">
      <c r="A9" s="39" t="s">
        <v>8</v>
      </c>
      <c r="B9" s="40" t="s">
        <v>53</v>
      </c>
      <c r="C9" s="41" t="s">
        <v>51</v>
      </c>
      <c r="D9" s="24">
        <v>50</v>
      </c>
      <c r="E9" s="42"/>
      <c r="F9" s="42">
        <f>Tabela3[[#This Row],[Ilość]]*Tabela3[[#This Row],[C.j. netto]]</f>
        <v>0</v>
      </c>
      <c r="G9" s="21"/>
      <c r="H9" s="22"/>
      <c r="I9" s="45"/>
      <c r="J9" s="21"/>
      <c r="K9" s="21"/>
      <c r="L9" s="20"/>
    </row>
    <row r="10" spans="1:13" x14ac:dyDescent="0.25">
      <c r="A10" s="39" t="s">
        <v>26</v>
      </c>
      <c r="B10" s="40" t="s">
        <v>52</v>
      </c>
      <c r="C10" s="41" t="s">
        <v>51</v>
      </c>
      <c r="D10" s="24">
        <v>200</v>
      </c>
      <c r="E10" s="42"/>
      <c r="F10" s="42">
        <f>Tabela3[[#This Row],[Ilość]]*Tabela3[[#This Row],[C.j. netto]]</f>
        <v>0</v>
      </c>
      <c r="G10" s="21"/>
      <c r="H10" s="22"/>
      <c r="I10" s="45"/>
      <c r="J10" s="21"/>
      <c r="K10" s="21"/>
      <c r="L10" s="20"/>
    </row>
    <row r="11" spans="1:13" x14ac:dyDescent="0.25">
      <c r="A11" s="19" t="s">
        <v>6</v>
      </c>
      <c r="B11" s="43"/>
      <c r="C11" s="16"/>
      <c r="D11" s="16"/>
      <c r="E11" s="15"/>
      <c r="F11" s="17">
        <f>SUBTOTAL(109,Tabela3[Wartość netto])</f>
        <v>0</v>
      </c>
      <c r="G11" s="15"/>
      <c r="H11" s="16"/>
      <c r="I11" s="15"/>
      <c r="J11" s="15"/>
      <c r="K11" s="15"/>
      <c r="L11" s="14"/>
    </row>
    <row r="13" spans="1:13" ht="30" x14ac:dyDescent="0.25">
      <c r="A13" s="13" t="s">
        <v>5</v>
      </c>
      <c r="B13" s="5" t="s">
        <v>4</v>
      </c>
    </row>
    <row r="14" spans="1:13" x14ac:dyDescent="0.25">
      <c r="A14" s="13"/>
    </row>
    <row r="15" spans="1:13" ht="30" customHeight="1" x14ac:dyDescent="0.25">
      <c r="A15" s="10" t="s">
        <v>3</v>
      </c>
      <c r="B15" s="7"/>
    </row>
    <row r="16" spans="1:13" ht="30" customHeight="1" x14ac:dyDescent="0.25">
      <c r="A16" s="8" t="s">
        <v>2</v>
      </c>
      <c r="B16" s="7"/>
      <c r="L16" s="9"/>
    </row>
    <row r="17" spans="1:12" ht="30" customHeight="1" x14ac:dyDescent="0.25">
      <c r="A17" s="8" t="s">
        <v>1</v>
      </c>
      <c r="B17" s="7"/>
      <c r="L17" s="6" t="s">
        <v>0</v>
      </c>
    </row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3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F15D378-04FD-4BE7-96E3-BD27834F7383}">
  <sheetPr>
    <pageSetUpPr fitToPage="1"/>
  </sheetPr>
  <dimension ref="A1:M59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258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8" t="s">
        <v>8</v>
      </c>
      <c r="B9" s="129" t="s">
        <v>257</v>
      </c>
      <c r="C9" s="116" t="s">
        <v>256</v>
      </c>
      <c r="D9" s="118">
        <v>10</v>
      </c>
      <c r="E9" s="114"/>
      <c r="F9" s="114">
        <f>Tabela30[[#This Row],[Ilość]]*Tabela30[[#This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SUBTOTAL(109,Tabela30[Wartość netto])</f>
        <v>0</v>
      </c>
      <c r="G10" s="15"/>
      <c r="H10" s="16"/>
      <c r="I10" s="15"/>
      <c r="J10" s="15"/>
      <c r="K10" s="15"/>
      <c r="L10" s="14"/>
    </row>
    <row r="13" spans="1:13" ht="30" x14ac:dyDescent="0.25">
      <c r="A13" s="10" t="s">
        <v>3</v>
      </c>
      <c r="B13" s="7"/>
    </row>
    <row r="14" spans="1:13" x14ac:dyDescent="0.25">
      <c r="A14" s="8" t="s">
        <v>2</v>
      </c>
      <c r="B14" s="7"/>
      <c r="L14" s="9"/>
    </row>
    <row r="15" spans="1:13" x14ac:dyDescent="0.25">
      <c r="A15" s="8" t="s">
        <v>1</v>
      </c>
      <c r="B15" s="7"/>
      <c r="L15" s="6" t="s">
        <v>0</v>
      </c>
    </row>
    <row r="57" ht="30" customHeight="1" x14ac:dyDescent="0.25"/>
    <row r="58" ht="30" customHeight="1" x14ac:dyDescent="0.25"/>
    <row r="59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3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85BD38B-5C41-4C7C-B092-692576537AE4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263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6" t="s">
        <v>8</v>
      </c>
      <c r="B9" s="129" t="s">
        <v>262</v>
      </c>
      <c r="C9" s="116" t="s">
        <v>7</v>
      </c>
      <c r="D9" s="118">
        <v>80</v>
      </c>
      <c r="E9" s="114"/>
      <c r="F9" s="46">
        <f>Tabela31[[#This Row],[Ilość]]*Tabela31[[#This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16" t="s">
        <v>26</v>
      </c>
      <c r="B10" s="129" t="s">
        <v>261</v>
      </c>
      <c r="C10" s="116" t="s">
        <v>7</v>
      </c>
      <c r="D10" s="118">
        <v>180</v>
      </c>
      <c r="E10" s="114"/>
      <c r="F10" s="46">
        <f>Tabela31[[#This Row],[Ilość]]*Tabela31[[#This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16" t="s">
        <v>29</v>
      </c>
      <c r="B11" s="129" t="s">
        <v>260</v>
      </c>
      <c r="C11" s="116" t="s">
        <v>7</v>
      </c>
      <c r="D11" s="118">
        <v>130</v>
      </c>
      <c r="E11" s="114"/>
      <c r="F11" s="46">
        <f>Tabela31[[#This Row],[Ilość]]*Tabela31[[#This Row],[C.j. netto]]</f>
        <v>0</v>
      </c>
      <c r="G11" s="21"/>
      <c r="H11" s="22"/>
      <c r="I11" s="45"/>
      <c r="J11" s="21"/>
      <c r="K11" s="21"/>
      <c r="L11" s="20"/>
    </row>
    <row r="12" spans="1:13" x14ac:dyDescent="0.25">
      <c r="A12" s="116" t="s">
        <v>32</v>
      </c>
      <c r="B12" s="129" t="s">
        <v>259</v>
      </c>
      <c r="C12" s="116" t="s">
        <v>7</v>
      </c>
      <c r="D12" s="118">
        <v>130</v>
      </c>
      <c r="E12" s="114"/>
      <c r="F12" s="46">
        <f>Tabela31[[#This Row],[Ilość]]*Tabela31[[#This Row],[C.j. netto]]</f>
        <v>0</v>
      </c>
      <c r="G12" s="21"/>
      <c r="H12" s="22"/>
      <c r="I12" s="45"/>
      <c r="J12" s="21"/>
      <c r="K12" s="21"/>
      <c r="L12" s="20"/>
    </row>
    <row r="13" spans="1:13" x14ac:dyDescent="0.25">
      <c r="A13" s="19" t="s">
        <v>6</v>
      </c>
      <c r="B13" s="18"/>
      <c r="C13" s="16"/>
      <c r="D13" s="16"/>
      <c r="E13" s="15"/>
      <c r="F13" s="17">
        <f>SUBTOTAL(109,Tabela31[Wartość netto])</f>
        <v>0</v>
      </c>
      <c r="G13" s="15"/>
      <c r="H13" s="16"/>
      <c r="I13" s="15"/>
      <c r="J13" s="15"/>
      <c r="K13" s="15"/>
      <c r="L13" s="14"/>
    </row>
    <row r="15" spans="1:13" ht="30" x14ac:dyDescent="0.25">
      <c r="A15" s="87" t="s">
        <v>5</v>
      </c>
      <c r="B15" s="86" t="s">
        <v>46</v>
      </c>
    </row>
    <row r="17" spans="1:12" ht="30" x14ac:dyDescent="0.25">
      <c r="A17" s="10" t="s">
        <v>3</v>
      </c>
      <c r="B17" s="7"/>
    </row>
    <row r="18" spans="1:12" x14ac:dyDescent="0.25">
      <c r="A18" s="8" t="s">
        <v>2</v>
      </c>
      <c r="B18" s="7"/>
      <c r="L18" s="9"/>
    </row>
    <row r="19" spans="1:12" x14ac:dyDescent="0.25">
      <c r="A19" s="8" t="s">
        <v>1</v>
      </c>
      <c r="B19" s="7"/>
      <c r="L19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3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FD900B2-FB9C-45B8-9770-504548614246}">
  <sheetPr>
    <pageSetUpPr fitToPage="1"/>
  </sheetPr>
  <dimension ref="A1:M59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268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8</v>
      </c>
      <c r="B9" s="123" t="s">
        <v>267</v>
      </c>
      <c r="C9" s="41" t="s">
        <v>31</v>
      </c>
      <c r="D9" s="24">
        <v>160</v>
      </c>
      <c r="E9" s="42"/>
      <c r="F9" s="42">
        <f>Tabela32[[#This Row],[Ilość]]*Tabela32[[#This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26" t="s">
        <v>26</v>
      </c>
      <c r="B10" s="123" t="s">
        <v>266</v>
      </c>
      <c r="C10" s="41" t="s">
        <v>28</v>
      </c>
      <c r="D10" s="24">
        <v>150</v>
      </c>
      <c r="E10" s="42"/>
      <c r="F10" s="42">
        <f>Tabela32[[#This Row],[Ilość]]*Tabela32[[#This Row],[C.j. netto]]</f>
        <v>0</v>
      </c>
      <c r="G10" s="21"/>
      <c r="H10" s="22"/>
      <c r="I10" s="45"/>
      <c r="J10" s="21"/>
      <c r="K10" s="21"/>
      <c r="L10" s="20"/>
    </row>
    <row r="11" spans="1:13" x14ac:dyDescent="0.25">
      <c r="A11" s="26" t="s">
        <v>29</v>
      </c>
      <c r="B11" s="123" t="s">
        <v>265</v>
      </c>
      <c r="C11" s="41" t="s">
        <v>28</v>
      </c>
      <c r="D11" s="24">
        <v>300</v>
      </c>
      <c r="E11" s="42"/>
      <c r="F11" s="42">
        <f>Tabela32[[#This Row],[Ilość]]*Tabela32[[#This Row],[C.j. netto]]</f>
        <v>0</v>
      </c>
      <c r="G11" s="21"/>
      <c r="H11" s="22"/>
      <c r="I11" s="45"/>
      <c r="J11" s="21"/>
      <c r="K11" s="21"/>
      <c r="L11" s="20"/>
    </row>
    <row r="12" spans="1:13" x14ac:dyDescent="0.25">
      <c r="A12" s="26" t="s">
        <v>32</v>
      </c>
      <c r="B12" s="123" t="s">
        <v>264</v>
      </c>
      <c r="C12" s="41" t="s">
        <v>31</v>
      </c>
      <c r="D12" s="24">
        <v>300</v>
      </c>
      <c r="E12" s="42"/>
      <c r="F12" s="42">
        <f>Tabela32[[#This Row],[Ilość]]*Tabela32[[#This Row],[C.j. netto]]</f>
        <v>0</v>
      </c>
      <c r="G12" s="21"/>
      <c r="H12" s="22"/>
      <c r="I12" s="45"/>
      <c r="J12" s="21"/>
      <c r="K12" s="21"/>
      <c r="L12" s="20"/>
    </row>
    <row r="13" spans="1:13" x14ac:dyDescent="0.25">
      <c r="A13" s="19" t="s">
        <v>6</v>
      </c>
      <c r="B13" s="18"/>
      <c r="C13" s="16"/>
      <c r="D13" s="16"/>
      <c r="E13" s="15"/>
      <c r="F13" s="17">
        <f>SUBTOTAL(109,Tabela32[Wartość netto])</f>
        <v>0</v>
      </c>
      <c r="G13" s="15"/>
      <c r="H13" s="16"/>
      <c r="I13" s="15"/>
      <c r="J13" s="15"/>
      <c r="K13" s="15"/>
      <c r="L13" s="14"/>
    </row>
    <row r="15" spans="1:13" ht="30" x14ac:dyDescent="0.25">
      <c r="A15" s="87" t="s">
        <v>5</v>
      </c>
      <c r="B15" s="86" t="s">
        <v>46</v>
      </c>
    </row>
    <row r="17" spans="1:12" ht="30" x14ac:dyDescent="0.25">
      <c r="A17" s="10" t="s">
        <v>3</v>
      </c>
      <c r="B17" s="7"/>
    </row>
    <row r="18" spans="1:12" x14ac:dyDescent="0.25">
      <c r="A18" s="8" t="s">
        <v>2</v>
      </c>
      <c r="B18" s="7"/>
      <c r="L18" s="9"/>
    </row>
    <row r="19" spans="1:12" x14ac:dyDescent="0.25">
      <c r="A19" s="8" t="s">
        <v>1</v>
      </c>
      <c r="B19" s="7"/>
      <c r="L19" s="6" t="s">
        <v>0</v>
      </c>
    </row>
    <row r="57" ht="30" customHeight="1" x14ac:dyDescent="0.25"/>
    <row r="58" ht="30" customHeight="1" x14ac:dyDescent="0.25"/>
    <row r="59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3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A6594D-662B-4B86-88CF-953F29B4F983}">
  <sheetPr>
    <pageSetUpPr fitToPage="1"/>
  </sheetPr>
  <dimension ref="A1:M61"/>
  <sheetViews>
    <sheetView workbookViewId="0">
      <selection activeCell="D24" sqref="D24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270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116" t="s">
        <v>8</v>
      </c>
      <c r="B9" s="129" t="s">
        <v>269</v>
      </c>
      <c r="C9" s="116" t="s">
        <v>28</v>
      </c>
      <c r="D9" s="116">
        <v>110</v>
      </c>
      <c r="E9" s="118"/>
      <c r="F9" s="137">
        <f>Tabela33[[#This Row],[Ilość]]*Tabela33[[#This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SUBTOTAL(109,Tabela33[Wartość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216" t="s">
        <v>4</v>
      </c>
    </row>
    <row r="13" spans="1:13" x14ac:dyDescent="0.25">
      <c r="A13" s="13"/>
      <c r="B13" s="216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59" ht="30" customHeight="1" x14ac:dyDescent="0.25"/>
    <row r="60" ht="30" customHeight="1" x14ac:dyDescent="0.25"/>
    <row r="61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3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070784-1493-4ED4-B0B7-011453DAB9FC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272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8" t="s">
        <v>8</v>
      </c>
      <c r="B9" s="129" t="s">
        <v>271</v>
      </c>
      <c r="C9" s="116" t="s">
        <v>31</v>
      </c>
      <c r="D9" s="118">
        <v>40</v>
      </c>
      <c r="E9" s="114"/>
      <c r="F9" s="114">
        <f>Tabela34[[#This Row],[Ilość]]*Tabela34[[#This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SUBTOTAL(109,Tabela34[Wartość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46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3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F00A8A-D010-4390-A460-D79600D7F9D3}">
  <sheetPr>
    <pageSetUpPr fitToPage="1"/>
  </sheetPr>
  <dimension ref="A1:M62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275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s="151" customFormat="1" ht="12.75" x14ac:dyDescent="0.2">
      <c r="A9" s="162" t="s">
        <v>8</v>
      </c>
      <c r="B9" s="117" t="s">
        <v>274</v>
      </c>
      <c r="C9" s="161" t="s">
        <v>31</v>
      </c>
      <c r="D9" s="160">
        <v>60</v>
      </c>
      <c r="E9" s="159"/>
      <c r="F9" s="159">
        <f>Tabela35[[#This Row],[Ilość]]*Tabela35[[#This Row],[C.j. netto]]</f>
        <v>0</v>
      </c>
      <c r="G9" s="154"/>
      <c r="H9" s="153"/>
      <c r="I9" s="130"/>
      <c r="J9" s="130"/>
      <c r="K9" s="130"/>
      <c r="L9" s="152"/>
    </row>
    <row r="10" spans="1:13" s="151" customFormat="1" ht="12.75" x14ac:dyDescent="0.2">
      <c r="A10" s="156" t="s">
        <v>26</v>
      </c>
      <c r="B10" s="158" t="s">
        <v>273</v>
      </c>
      <c r="C10" s="157" t="s">
        <v>31</v>
      </c>
      <c r="D10" s="156">
        <v>60</v>
      </c>
      <c r="E10" s="155"/>
      <c r="F10" s="155">
        <f>Tabela35[[#This Row],[Ilość]]*Tabela35[[#This Row],[C.j. netto]]</f>
        <v>0</v>
      </c>
      <c r="G10" s="154"/>
      <c r="H10" s="153"/>
      <c r="I10" s="130"/>
      <c r="J10" s="130"/>
      <c r="K10" s="130"/>
      <c r="L10" s="152"/>
    </row>
    <row r="11" spans="1:13" s="138" customFormat="1" x14ac:dyDescent="0.25">
      <c r="A11" s="150"/>
      <c r="B11" s="149"/>
      <c r="C11" s="148"/>
      <c r="D11" s="148"/>
      <c r="E11" s="147"/>
      <c r="F11" s="146">
        <f>SUBTOTAL(109,Tabela35[Wartość netto])</f>
        <v>0</v>
      </c>
      <c r="G11" s="144"/>
      <c r="H11" s="145"/>
      <c r="I11" s="144"/>
      <c r="J11" s="144"/>
      <c r="K11" s="144"/>
      <c r="L11" s="143"/>
    </row>
    <row r="12" spans="1:13" s="138" customFormat="1" x14ac:dyDescent="0.25">
      <c r="A12" s="142"/>
      <c r="B12" s="141"/>
      <c r="C12" s="139"/>
      <c r="D12" s="139"/>
      <c r="F12" s="140"/>
      <c r="H12" s="139"/>
    </row>
    <row r="13" spans="1:13" s="138" customFormat="1" ht="30" x14ac:dyDescent="0.25">
      <c r="A13" s="13" t="s">
        <v>5</v>
      </c>
      <c r="B13" s="5" t="s">
        <v>46</v>
      </c>
      <c r="C13" s="139"/>
      <c r="D13" s="139"/>
      <c r="F13" s="140"/>
      <c r="H13" s="139"/>
    </row>
    <row r="14" spans="1:13" s="138" customFormat="1" x14ac:dyDescent="0.25">
      <c r="A14" s="142"/>
      <c r="B14" s="141"/>
      <c r="C14" s="139"/>
      <c r="D14" s="139"/>
      <c r="F14" s="140"/>
      <c r="H14" s="139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60" ht="30" customHeight="1" x14ac:dyDescent="0.25"/>
    <row r="61" ht="30" customHeight="1" x14ac:dyDescent="0.25"/>
    <row r="6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3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3C921B-0F9D-4AD0-A438-4C06B1ADBD9B}">
  <sheetPr>
    <pageSetUpPr fitToPage="1"/>
  </sheetPr>
  <dimension ref="A1:M64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298</v>
      </c>
      <c r="B1" s="37"/>
      <c r="C1" s="167"/>
      <c r="D1" s="167"/>
    </row>
    <row r="2" spans="1:13" x14ac:dyDescent="0.25">
      <c r="B2" s="16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95" t="s">
        <v>8</v>
      </c>
      <c r="B9" s="40" t="s">
        <v>297</v>
      </c>
      <c r="C9" s="41" t="s">
        <v>7</v>
      </c>
      <c r="D9" s="24">
        <v>80</v>
      </c>
      <c r="E9" s="42"/>
      <c r="F9" s="42">
        <f>Tabela36[[#This Row],[Ilość]]*Tabela36[[#This Row],[C.j. netto]]</f>
        <v>0</v>
      </c>
      <c r="G9" s="21"/>
      <c r="H9" s="22"/>
      <c r="I9" s="21"/>
      <c r="J9" s="21"/>
      <c r="K9" s="21"/>
      <c r="L9" s="21"/>
    </row>
    <row r="10" spans="1:13" ht="26.25" x14ac:dyDescent="0.25">
      <c r="A10" s="95" t="s">
        <v>26</v>
      </c>
      <c r="B10" s="40" t="s">
        <v>296</v>
      </c>
      <c r="C10" s="41" t="s">
        <v>7</v>
      </c>
      <c r="D10" s="24">
        <v>310</v>
      </c>
      <c r="E10" s="42"/>
      <c r="F10" s="42">
        <f>Tabela36[[#This Row],[Ilość]]*Tabela36[[#This Row],[C.j. netto]]</f>
        <v>0</v>
      </c>
      <c r="G10" s="21"/>
      <c r="H10" s="22"/>
      <c r="I10" s="21"/>
      <c r="J10" s="21"/>
      <c r="K10" s="21"/>
      <c r="L10" s="21"/>
    </row>
    <row r="11" spans="1:13" x14ac:dyDescent="0.25">
      <c r="A11" s="95" t="s">
        <v>29</v>
      </c>
      <c r="B11" s="40" t="s">
        <v>295</v>
      </c>
      <c r="C11" s="41" t="s">
        <v>31</v>
      </c>
      <c r="D11" s="24">
        <v>50</v>
      </c>
      <c r="E11" s="42"/>
      <c r="F11" s="42">
        <f>Tabela36[[#This Row],[Ilość]]*Tabela36[[#This Row],[C.j. netto]]</f>
        <v>0</v>
      </c>
      <c r="G11" s="21"/>
      <c r="H11" s="22"/>
      <c r="I11" s="21"/>
      <c r="J11" s="21"/>
      <c r="K11" s="21"/>
      <c r="L11" s="21"/>
    </row>
    <row r="12" spans="1:13" x14ac:dyDescent="0.25">
      <c r="A12" s="95" t="s">
        <v>32</v>
      </c>
      <c r="B12" s="40" t="s">
        <v>294</v>
      </c>
      <c r="C12" s="41" t="s">
        <v>31</v>
      </c>
      <c r="D12" s="24">
        <v>50</v>
      </c>
      <c r="E12" s="42"/>
      <c r="F12" s="42">
        <f>Tabela36[[#This Row],[Ilość]]*Tabela36[[#This Row],[C.j. netto]]</f>
        <v>0</v>
      </c>
      <c r="G12" s="21"/>
      <c r="H12" s="22"/>
      <c r="I12" s="21"/>
      <c r="J12" s="21"/>
      <c r="K12" s="21"/>
      <c r="L12" s="21"/>
    </row>
    <row r="13" spans="1:13" x14ac:dyDescent="0.25">
      <c r="A13" s="95" t="s">
        <v>34</v>
      </c>
      <c r="B13" s="40" t="s">
        <v>293</v>
      </c>
      <c r="C13" s="41" t="s">
        <v>28</v>
      </c>
      <c r="D13" s="24">
        <v>600</v>
      </c>
      <c r="E13" s="42"/>
      <c r="F13" s="42">
        <f>Tabela36[[#This Row],[Ilość]]*Tabela36[[#This Row],[C.j. netto]]</f>
        <v>0</v>
      </c>
      <c r="G13" s="21"/>
      <c r="H13" s="22"/>
      <c r="I13" s="21"/>
      <c r="J13" s="21"/>
      <c r="K13" s="21"/>
      <c r="L13" s="21"/>
    </row>
    <row r="14" spans="1:13" ht="26.25" x14ac:dyDescent="0.25">
      <c r="A14" s="95" t="s">
        <v>36</v>
      </c>
      <c r="B14" s="40" t="s">
        <v>292</v>
      </c>
      <c r="C14" s="41" t="s">
        <v>28</v>
      </c>
      <c r="D14" s="24">
        <v>70</v>
      </c>
      <c r="E14" s="42"/>
      <c r="F14" s="42">
        <f>Tabela36[[#This Row],[Ilość]]*Tabela36[[#This Row],[C.j. netto]]</f>
        <v>0</v>
      </c>
      <c r="G14" s="21"/>
      <c r="H14" s="22"/>
      <c r="I14" s="21"/>
      <c r="J14" s="21"/>
      <c r="K14" s="21"/>
      <c r="L14" s="21"/>
    </row>
    <row r="15" spans="1:13" ht="26.25" x14ac:dyDescent="0.25">
      <c r="A15" s="95" t="s">
        <v>38</v>
      </c>
      <c r="B15" s="40" t="s">
        <v>291</v>
      </c>
      <c r="C15" s="41" t="s">
        <v>28</v>
      </c>
      <c r="D15" s="24">
        <v>500</v>
      </c>
      <c r="E15" s="42"/>
      <c r="F15" s="42">
        <f>Tabela36[[#This Row],[Ilość]]*Tabela36[[#This Row],[C.j. netto]]</f>
        <v>0</v>
      </c>
      <c r="G15" s="21"/>
      <c r="H15" s="22"/>
      <c r="I15" s="21"/>
      <c r="J15" s="21"/>
      <c r="K15" s="21"/>
      <c r="L15" s="21"/>
    </row>
    <row r="16" spans="1:13" ht="26.25" x14ac:dyDescent="0.25">
      <c r="A16" s="95" t="s">
        <v>183</v>
      </c>
      <c r="B16" s="40" t="s">
        <v>290</v>
      </c>
      <c r="C16" s="41" t="s">
        <v>31</v>
      </c>
      <c r="D16" s="24">
        <v>550</v>
      </c>
      <c r="E16" s="42"/>
      <c r="F16" s="42">
        <f>Tabela36[[#This Row],[Ilość]]*Tabela36[[#This Row],[C.j. netto]]</f>
        <v>0</v>
      </c>
      <c r="G16" s="21"/>
      <c r="H16" s="22"/>
      <c r="I16" s="21"/>
      <c r="J16" s="21"/>
      <c r="K16" s="21"/>
      <c r="L16" s="21"/>
    </row>
    <row r="17" spans="1:12" ht="26.25" x14ac:dyDescent="0.25">
      <c r="A17" s="95" t="s">
        <v>147</v>
      </c>
      <c r="B17" s="40" t="s">
        <v>289</v>
      </c>
      <c r="C17" s="41" t="s">
        <v>31</v>
      </c>
      <c r="D17" s="24">
        <v>250</v>
      </c>
      <c r="E17" s="42"/>
      <c r="F17" s="42">
        <f>Tabela36[[#This Row],[Ilość]]*Tabela36[[#This Row],[C.j. netto]]</f>
        <v>0</v>
      </c>
      <c r="G17" s="21"/>
      <c r="H17" s="22"/>
      <c r="I17" s="21"/>
      <c r="J17" s="21"/>
      <c r="K17" s="21"/>
      <c r="L17" s="21"/>
    </row>
    <row r="18" spans="1:12" x14ac:dyDescent="0.25">
      <c r="A18" s="95" t="s">
        <v>44</v>
      </c>
      <c r="B18" s="40" t="s">
        <v>288</v>
      </c>
      <c r="C18" s="41" t="s">
        <v>28</v>
      </c>
      <c r="D18" s="104">
        <v>1300</v>
      </c>
      <c r="E18" s="42"/>
      <c r="F18" s="42">
        <f>Tabela36[[#This Row],[Ilość]]*Tabela36[[#This Row],[C.j. netto]]</f>
        <v>0</v>
      </c>
      <c r="G18" s="21"/>
      <c r="H18" s="22"/>
      <c r="I18" s="21"/>
      <c r="J18" s="21"/>
      <c r="K18" s="21"/>
      <c r="L18" s="21"/>
    </row>
    <row r="19" spans="1:12" x14ac:dyDescent="0.25">
      <c r="A19" s="95" t="s">
        <v>100</v>
      </c>
      <c r="B19" s="40" t="s">
        <v>287</v>
      </c>
      <c r="C19" s="41" t="s">
        <v>31</v>
      </c>
      <c r="D19" s="24">
        <v>460</v>
      </c>
      <c r="E19" s="42"/>
      <c r="F19" s="42">
        <f>Tabela36[[#This Row],[Ilość]]*Tabela36[[#This Row],[C.j. netto]]</f>
        <v>0</v>
      </c>
      <c r="G19" s="21"/>
      <c r="H19" s="22"/>
      <c r="I19" s="21"/>
      <c r="J19" s="21"/>
      <c r="K19" s="21"/>
      <c r="L19" s="21"/>
    </row>
    <row r="20" spans="1:12" x14ac:dyDescent="0.25">
      <c r="A20" s="95" t="s">
        <v>98</v>
      </c>
      <c r="B20" s="40" t="s">
        <v>286</v>
      </c>
      <c r="C20" s="41" t="s">
        <v>31</v>
      </c>
      <c r="D20" s="24">
        <v>50</v>
      </c>
      <c r="E20" s="42"/>
      <c r="F20" s="42">
        <f>Tabela36[[#This Row],[Ilość]]*Tabela36[[#This Row],[C.j. netto]]</f>
        <v>0</v>
      </c>
      <c r="G20" s="21"/>
      <c r="H20" s="22"/>
      <c r="I20" s="21"/>
      <c r="J20" s="21"/>
      <c r="K20" s="21"/>
      <c r="L20" s="21"/>
    </row>
    <row r="21" spans="1:12" x14ac:dyDescent="0.25">
      <c r="A21" s="95" t="s">
        <v>96</v>
      </c>
      <c r="B21" s="40" t="s">
        <v>285</v>
      </c>
      <c r="C21" s="47" t="s">
        <v>31</v>
      </c>
      <c r="D21" s="41">
        <v>50</v>
      </c>
      <c r="E21" s="46"/>
      <c r="F21" s="42">
        <f>Tabela36[[#This Row],[Ilość]]*Tabela36[[#This Row],[C.j. netto]]</f>
        <v>0</v>
      </c>
      <c r="G21" s="21"/>
      <c r="H21" s="22"/>
      <c r="I21" s="21"/>
      <c r="J21" s="21"/>
      <c r="K21" s="21"/>
      <c r="L21" s="21"/>
    </row>
    <row r="22" spans="1:12" x14ac:dyDescent="0.25">
      <c r="A22" s="95" t="s">
        <v>94</v>
      </c>
      <c r="B22" s="40" t="s">
        <v>284</v>
      </c>
      <c r="C22" s="47" t="s">
        <v>31</v>
      </c>
      <c r="D22" s="41">
        <v>120</v>
      </c>
      <c r="E22" s="46"/>
      <c r="F22" s="42">
        <f>Tabela36[[#This Row],[Ilość]]*Tabela36[[#This Row],[C.j. netto]]</f>
        <v>0</v>
      </c>
      <c r="G22" s="21"/>
      <c r="H22" s="22"/>
      <c r="I22" s="21"/>
      <c r="J22" s="21"/>
      <c r="K22" s="21"/>
      <c r="L22" s="21"/>
    </row>
    <row r="23" spans="1:12" ht="26.25" x14ac:dyDescent="0.25">
      <c r="A23" s="95" t="s">
        <v>92</v>
      </c>
      <c r="B23" s="40" t="s">
        <v>283</v>
      </c>
      <c r="C23" s="47" t="s">
        <v>31</v>
      </c>
      <c r="D23" s="41">
        <v>6</v>
      </c>
      <c r="E23" s="46"/>
      <c r="F23" s="42">
        <f>Tabela36[[#This Row],[Ilość]]*Tabela36[[#This Row],[C.j. netto]]</f>
        <v>0</v>
      </c>
      <c r="G23" s="21"/>
      <c r="H23" s="22"/>
      <c r="I23" s="21"/>
      <c r="J23" s="21"/>
      <c r="K23" s="21"/>
      <c r="L23" s="21"/>
    </row>
    <row r="24" spans="1:12" ht="26.25" x14ac:dyDescent="0.25">
      <c r="A24" s="95" t="s">
        <v>168</v>
      </c>
      <c r="B24" s="40" t="s">
        <v>282</v>
      </c>
      <c r="C24" s="47" t="s">
        <v>31</v>
      </c>
      <c r="D24" s="41">
        <v>24</v>
      </c>
      <c r="E24" s="46"/>
      <c r="F24" s="42">
        <f>Tabela36[[#This Row],[Ilość]]*Tabela36[[#This Row],[C.j. netto]]</f>
        <v>0</v>
      </c>
      <c r="G24" s="21"/>
      <c r="H24" s="22"/>
      <c r="I24" s="21"/>
      <c r="J24" s="21"/>
      <c r="K24" s="21"/>
      <c r="L24" s="21"/>
    </row>
    <row r="25" spans="1:12" x14ac:dyDescent="0.25">
      <c r="A25" s="95" t="s">
        <v>166</v>
      </c>
      <c r="B25" s="40" t="s">
        <v>281</v>
      </c>
      <c r="C25" s="47" t="s">
        <v>7</v>
      </c>
      <c r="D25" s="41">
        <v>300</v>
      </c>
      <c r="E25" s="46"/>
      <c r="F25" s="42">
        <f>Tabela36[[#This Row],[Ilość]]*Tabela36[[#This Row],[C.j. netto]]</f>
        <v>0</v>
      </c>
      <c r="G25" s="21"/>
      <c r="H25" s="22"/>
      <c r="I25" s="21"/>
      <c r="J25" s="21"/>
      <c r="K25" s="21"/>
      <c r="L25" s="21"/>
    </row>
    <row r="26" spans="1:12" ht="26.25" x14ac:dyDescent="0.25">
      <c r="A26" s="95" t="s">
        <v>164</v>
      </c>
      <c r="B26" s="25" t="s">
        <v>280</v>
      </c>
      <c r="C26" s="166" t="s">
        <v>31</v>
      </c>
      <c r="D26" s="51">
        <v>30</v>
      </c>
      <c r="E26" s="165"/>
      <c r="F26" s="42">
        <f>Tabela36[[#This Row],[Ilość]]*Tabela36[[#This Row],[C.j. netto]]</f>
        <v>0</v>
      </c>
      <c r="G26" s="21"/>
      <c r="H26" s="22"/>
      <c r="I26" s="21"/>
      <c r="J26" s="21"/>
      <c r="K26" s="21"/>
      <c r="L26" s="21"/>
    </row>
    <row r="27" spans="1:12" ht="26.25" x14ac:dyDescent="0.25">
      <c r="A27" s="95" t="s">
        <v>162</v>
      </c>
      <c r="B27" s="25" t="s">
        <v>279</v>
      </c>
      <c r="C27" s="52" t="s">
        <v>31</v>
      </c>
      <c r="D27" s="52">
        <v>300</v>
      </c>
      <c r="E27" s="92"/>
      <c r="F27" s="42">
        <f>Tabela36[[#This Row],[Ilość]]*Tabela36[[#This Row],[C.j. netto]]</f>
        <v>0</v>
      </c>
      <c r="G27" s="21"/>
      <c r="H27" s="22"/>
      <c r="I27" s="21"/>
      <c r="J27" s="21"/>
      <c r="K27" s="21"/>
      <c r="L27" s="21"/>
    </row>
    <row r="28" spans="1:12" ht="26.25" x14ac:dyDescent="0.25">
      <c r="A28" s="95" t="s">
        <v>160</v>
      </c>
      <c r="B28" s="40" t="s">
        <v>278</v>
      </c>
      <c r="C28" s="164" t="s">
        <v>7</v>
      </c>
      <c r="D28" s="52">
        <v>50</v>
      </c>
      <c r="E28" s="163"/>
      <c r="F28" s="42">
        <f>Tabela36[[#This Row],[Ilość]]*Tabela36[[#This Row],[C.j. netto]]</f>
        <v>0</v>
      </c>
      <c r="G28" s="21"/>
      <c r="H28" s="22"/>
      <c r="I28" s="21"/>
      <c r="J28" s="21"/>
      <c r="K28" s="21"/>
      <c r="L28" s="21"/>
    </row>
    <row r="29" spans="1:12" ht="26.25" x14ac:dyDescent="0.25">
      <c r="A29" s="95" t="s">
        <v>277</v>
      </c>
      <c r="B29" s="40" t="s">
        <v>276</v>
      </c>
      <c r="C29" s="164" t="s">
        <v>7</v>
      </c>
      <c r="D29" s="52">
        <v>5</v>
      </c>
      <c r="E29" s="163"/>
      <c r="F29" s="42">
        <f>Tabela36[[#This Row],[Ilość]]*Tabela36[[#This Row],[C.j. netto]]</f>
        <v>0</v>
      </c>
      <c r="G29" s="21"/>
      <c r="H29" s="22"/>
      <c r="I29" s="21"/>
      <c r="J29" s="21"/>
      <c r="K29" s="21"/>
      <c r="L29" s="21"/>
    </row>
    <row r="30" spans="1:12" ht="15.75" customHeight="1" x14ac:dyDescent="0.25">
      <c r="A30" s="94" t="s">
        <v>6</v>
      </c>
      <c r="B30" s="93"/>
      <c r="C30" s="64"/>
      <c r="D30" s="64"/>
      <c r="E30" s="63"/>
      <c r="F30" s="65">
        <f>SUBTOTAL(109,Tabela36[Wartość netto])</f>
        <v>0</v>
      </c>
      <c r="G30" s="63"/>
      <c r="H30" s="64"/>
      <c r="I30" s="63"/>
      <c r="J30" s="63"/>
      <c r="K30" s="63"/>
      <c r="L30" s="63"/>
    </row>
    <row r="31" spans="1:12" x14ac:dyDescent="0.25">
      <c r="A31" s="12"/>
      <c r="B31" s="61"/>
      <c r="E31" s="1"/>
      <c r="F31" s="11"/>
      <c r="H31" s="4"/>
    </row>
    <row r="32" spans="1:12" ht="30" x14ac:dyDescent="0.25">
      <c r="A32" s="13" t="s">
        <v>5</v>
      </c>
      <c r="B32" s="5" t="s">
        <v>46</v>
      </c>
      <c r="E32" s="1"/>
      <c r="F32" s="11"/>
      <c r="H32" s="4"/>
    </row>
    <row r="33" spans="1:12" x14ac:dyDescent="0.25">
      <c r="A33" s="12"/>
      <c r="B33" s="61"/>
      <c r="E33" s="1"/>
      <c r="F33" s="11"/>
      <c r="H33" s="4"/>
    </row>
    <row r="34" spans="1:12" ht="30" x14ac:dyDescent="0.25">
      <c r="A34" s="10" t="s">
        <v>3</v>
      </c>
      <c r="B34" s="7"/>
    </row>
    <row r="35" spans="1:12" x14ac:dyDescent="0.25">
      <c r="A35" s="8" t="s">
        <v>2</v>
      </c>
      <c r="B35" s="7"/>
      <c r="L35" s="9"/>
    </row>
    <row r="36" spans="1:12" x14ac:dyDescent="0.25">
      <c r="A36" s="8" t="s">
        <v>1</v>
      </c>
      <c r="B36" s="7"/>
      <c r="L36" s="6" t="s">
        <v>0</v>
      </c>
    </row>
    <row r="61" ht="30" customHeight="1" x14ac:dyDescent="0.25"/>
    <row r="62" ht="30" customHeight="1" x14ac:dyDescent="0.25"/>
    <row r="63" ht="30" customHeight="1" x14ac:dyDescent="0.25"/>
    <row r="64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3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C45191E-D7DB-4F1D-8B9E-DDCBD85451CE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8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300</v>
      </c>
      <c r="B1" s="37"/>
    </row>
    <row r="2" spans="1:13" x14ac:dyDescent="0.25">
      <c r="B2" s="16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118" t="s">
        <v>8</v>
      </c>
      <c r="B9" s="129" t="s">
        <v>299</v>
      </c>
      <c r="C9" s="116" t="s">
        <v>31</v>
      </c>
      <c r="D9" s="118">
        <v>36</v>
      </c>
      <c r="E9" s="114"/>
      <c r="F9" s="114">
        <f>Tabela37[[#This Row],[Ilość]]*Tabela37[[#This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SUBTOTAL(109,Tabela37[Wartość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3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5516BB2-5563-4F1E-BD12-0062211F618E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305</v>
      </c>
      <c r="B1" s="37"/>
    </row>
    <row r="2" spans="1:13" x14ac:dyDescent="0.25">
      <c r="B2" s="16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58</v>
      </c>
      <c r="B9" s="123" t="s">
        <v>304</v>
      </c>
      <c r="C9" s="41" t="s">
        <v>31</v>
      </c>
      <c r="D9" s="24">
        <v>60</v>
      </c>
      <c r="E9" s="42"/>
      <c r="F9" s="42">
        <f>Tabela38[[#This Row],[Ilość]]*Tabela38[[#This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26" t="s">
        <v>26</v>
      </c>
      <c r="B10" s="123" t="s">
        <v>303</v>
      </c>
      <c r="C10" s="41" t="s">
        <v>31</v>
      </c>
      <c r="D10" s="104">
        <v>30</v>
      </c>
      <c r="E10" s="42"/>
      <c r="F10" s="42">
        <f>Tabela38[[#This Row],[Ilość]]*Tabela38[[#This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26" t="s">
        <v>29</v>
      </c>
      <c r="B11" s="123" t="s">
        <v>302</v>
      </c>
      <c r="C11" s="41" t="s">
        <v>31</v>
      </c>
      <c r="D11" s="24">
        <v>400</v>
      </c>
      <c r="E11" s="42"/>
      <c r="F11" s="42">
        <f>Tabela38[[#This Row],[Ilość]]*Tabela38[[#This Row],[C.j. netto]]</f>
        <v>0</v>
      </c>
      <c r="G11" s="21"/>
      <c r="H11" s="22"/>
      <c r="I11" s="45"/>
      <c r="J11" s="21"/>
      <c r="K11" s="21"/>
      <c r="L11" s="20"/>
    </row>
    <row r="12" spans="1:13" x14ac:dyDescent="0.25">
      <c r="A12" s="26" t="s">
        <v>32</v>
      </c>
      <c r="B12" s="123" t="s">
        <v>301</v>
      </c>
      <c r="C12" s="41" t="s">
        <v>28</v>
      </c>
      <c r="D12" s="24">
        <v>450</v>
      </c>
      <c r="E12" s="42"/>
      <c r="F12" s="42">
        <f>Tabela38[[#This Row],[Ilość]]*Tabela38[[#This Row],[C.j. netto]]</f>
        <v>0</v>
      </c>
      <c r="G12" s="21"/>
      <c r="H12" s="22"/>
      <c r="I12" s="45"/>
      <c r="J12" s="21"/>
      <c r="K12" s="21"/>
      <c r="L12" s="20"/>
    </row>
    <row r="13" spans="1:13" x14ac:dyDescent="0.25">
      <c r="A13" s="19" t="s">
        <v>6</v>
      </c>
      <c r="B13" s="18"/>
      <c r="C13" s="16"/>
      <c r="D13" s="16"/>
      <c r="E13" s="15"/>
      <c r="F13" s="17">
        <f>SUBTOTAL(109,Tabela38[Wartość netto])</f>
        <v>0</v>
      </c>
      <c r="G13" s="15"/>
      <c r="H13" s="16"/>
      <c r="I13" s="15"/>
      <c r="J13" s="15"/>
      <c r="K13" s="15"/>
      <c r="L13" s="14"/>
    </row>
    <row r="15" spans="1:13" ht="30" x14ac:dyDescent="0.25">
      <c r="A15" s="87" t="s">
        <v>5</v>
      </c>
      <c r="B15" s="86" t="s">
        <v>46</v>
      </c>
    </row>
    <row r="17" spans="1:12" ht="30" x14ac:dyDescent="0.25">
      <c r="A17" s="10" t="s">
        <v>3</v>
      </c>
      <c r="B17" s="7"/>
    </row>
    <row r="18" spans="1:12" x14ac:dyDescent="0.25">
      <c r="A18" s="8" t="s">
        <v>2</v>
      </c>
      <c r="B18" s="7"/>
      <c r="L18" s="9"/>
    </row>
    <row r="19" spans="1:12" x14ac:dyDescent="0.25">
      <c r="A19" s="8" t="s">
        <v>1</v>
      </c>
      <c r="B19" s="7"/>
      <c r="L19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3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BE568B-9734-467A-A7C3-749C5C8FA50C}">
  <sheetPr>
    <pageSetUpPr fitToPage="1"/>
  </sheetPr>
  <dimension ref="A1:M59"/>
  <sheetViews>
    <sheetView workbookViewId="0">
      <selection activeCell="F21" sqref="F21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316</v>
      </c>
      <c r="B1" s="102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95" t="s">
        <v>8</v>
      </c>
      <c r="B9" s="40" t="s">
        <v>315</v>
      </c>
      <c r="C9" s="41" t="s">
        <v>31</v>
      </c>
      <c r="D9" s="24">
        <v>450</v>
      </c>
      <c r="E9" s="42"/>
      <c r="F9" s="42">
        <f>Tabela39[[#This Row],[Ilość]]*Tabela39[[#This Row],[C.j. netto]]</f>
        <v>0</v>
      </c>
      <c r="G9" s="21"/>
      <c r="H9" s="22"/>
      <c r="I9" s="21"/>
      <c r="J9" s="21"/>
      <c r="K9" s="21"/>
      <c r="L9" s="21"/>
    </row>
    <row r="10" spans="1:13" ht="26.25" x14ac:dyDescent="0.25">
      <c r="A10" s="95" t="s">
        <v>26</v>
      </c>
      <c r="B10" s="40" t="s">
        <v>314</v>
      </c>
      <c r="C10" s="41" t="s">
        <v>28</v>
      </c>
      <c r="D10" s="24">
        <v>500</v>
      </c>
      <c r="E10" s="42"/>
      <c r="F10" s="42">
        <f>Tabela39[[#This Row],[Ilość]]*Tabela39[[#This Row],[C.j. netto]]</f>
        <v>0</v>
      </c>
      <c r="G10" s="21"/>
      <c r="H10" s="22"/>
      <c r="I10" s="21"/>
      <c r="J10" s="21"/>
      <c r="K10" s="21"/>
      <c r="L10" s="21"/>
    </row>
    <row r="11" spans="1:13" ht="26.25" x14ac:dyDescent="0.25">
      <c r="A11" s="95" t="s">
        <v>29</v>
      </c>
      <c r="B11" s="40" t="s">
        <v>313</v>
      </c>
      <c r="C11" s="41" t="s">
        <v>28</v>
      </c>
      <c r="D11" s="104">
        <v>50</v>
      </c>
      <c r="E11" s="42"/>
      <c r="F11" s="42">
        <f>Tabela39[[#This Row],[Ilość]]*Tabela39[[#This Row],[C.j. netto]]</f>
        <v>0</v>
      </c>
      <c r="G11" s="21"/>
      <c r="H11" s="22"/>
      <c r="I11" s="21"/>
      <c r="J11" s="21"/>
      <c r="K11" s="21"/>
      <c r="L11" s="21"/>
    </row>
    <row r="12" spans="1:13" x14ac:dyDescent="0.25">
      <c r="A12" s="95" t="s">
        <v>32</v>
      </c>
      <c r="B12" s="40" t="s">
        <v>312</v>
      </c>
      <c r="C12" s="41" t="s">
        <v>7</v>
      </c>
      <c r="D12" s="24">
        <v>310</v>
      </c>
      <c r="E12" s="42"/>
      <c r="F12" s="42">
        <f>Tabela39[[#This Row],[Ilość]]*Tabela39[[#This Row],[C.j. netto]]</f>
        <v>0</v>
      </c>
      <c r="G12" s="21"/>
      <c r="H12" s="22"/>
      <c r="I12" s="21"/>
      <c r="J12" s="21"/>
      <c r="K12" s="21"/>
      <c r="L12" s="21"/>
    </row>
    <row r="13" spans="1:13" x14ac:dyDescent="0.25">
      <c r="A13" s="95" t="s">
        <v>34</v>
      </c>
      <c r="B13" s="40" t="s">
        <v>311</v>
      </c>
      <c r="C13" s="41" t="s">
        <v>7</v>
      </c>
      <c r="D13" s="24">
        <v>40</v>
      </c>
      <c r="E13" s="42"/>
      <c r="F13" s="42">
        <f>Tabela39[[#This Row],[Ilość]]*Tabela39[[#This Row],[C.j. netto]]</f>
        <v>0</v>
      </c>
      <c r="G13" s="21"/>
      <c r="H13" s="22"/>
      <c r="I13" s="21"/>
      <c r="J13" s="21"/>
      <c r="K13" s="21"/>
      <c r="L13" s="21"/>
    </row>
    <row r="14" spans="1:13" x14ac:dyDescent="0.25">
      <c r="A14" s="95" t="s">
        <v>36</v>
      </c>
      <c r="B14" s="40" t="s">
        <v>310</v>
      </c>
      <c r="C14" s="41" t="s">
        <v>7</v>
      </c>
      <c r="D14" s="24">
        <v>50</v>
      </c>
      <c r="E14" s="42"/>
      <c r="F14" s="42">
        <f>Tabela39[[#This Row],[Ilość]]*Tabela39[[#This Row],[C.j. netto]]</f>
        <v>0</v>
      </c>
      <c r="G14" s="21"/>
      <c r="H14" s="22"/>
      <c r="I14" s="21"/>
      <c r="J14" s="21"/>
      <c r="K14" s="21"/>
      <c r="L14" s="21"/>
    </row>
    <row r="15" spans="1:13" x14ac:dyDescent="0.25">
      <c r="A15" s="95" t="s">
        <v>38</v>
      </c>
      <c r="B15" s="40" t="s">
        <v>309</v>
      </c>
      <c r="C15" s="41" t="s">
        <v>7</v>
      </c>
      <c r="D15" s="24">
        <v>120</v>
      </c>
      <c r="E15" s="42"/>
      <c r="F15" s="42">
        <f>Tabela39[[#This Row],[Ilość]]*Tabela39[[#This Row],[C.j. netto]]</f>
        <v>0</v>
      </c>
      <c r="G15" s="21"/>
      <c r="H15" s="22"/>
      <c r="I15" s="21"/>
      <c r="J15" s="21"/>
      <c r="K15" s="21"/>
      <c r="L15" s="21"/>
    </row>
    <row r="16" spans="1:13" ht="26.25" x14ac:dyDescent="0.25">
      <c r="A16" s="95" t="s">
        <v>40</v>
      </c>
      <c r="B16" s="40" t="s">
        <v>308</v>
      </c>
      <c r="C16" s="41" t="s">
        <v>28</v>
      </c>
      <c r="D16" s="24">
        <v>400</v>
      </c>
      <c r="E16" s="42"/>
      <c r="F16" s="42">
        <f>Tabela39[[#This Row],[Ilość]]*Tabela39[[#This Row],[C.j. netto]]</f>
        <v>0</v>
      </c>
      <c r="G16" s="21"/>
      <c r="H16" s="22"/>
      <c r="I16" s="21"/>
      <c r="J16" s="21"/>
      <c r="K16" s="21"/>
      <c r="L16" s="21"/>
    </row>
    <row r="17" spans="1:12" x14ac:dyDescent="0.25">
      <c r="A17" s="95" t="s">
        <v>42</v>
      </c>
      <c r="B17" s="1" t="s">
        <v>307</v>
      </c>
      <c r="C17" s="166" t="s">
        <v>31</v>
      </c>
      <c r="D17" s="51">
        <v>6</v>
      </c>
      <c r="E17" s="165"/>
      <c r="F17" s="42">
        <f>Tabela39[[#This Row],[Ilość]]*Tabela39[[#This Row],[C.j. netto]]</f>
        <v>0</v>
      </c>
      <c r="G17" s="21"/>
      <c r="H17" s="22"/>
      <c r="I17" s="21"/>
      <c r="J17" s="21"/>
      <c r="K17" s="21"/>
      <c r="L17" s="21"/>
    </row>
    <row r="18" spans="1:12" ht="30" x14ac:dyDescent="0.25">
      <c r="A18" s="95" t="s">
        <v>44</v>
      </c>
      <c r="B18" s="168" t="s">
        <v>306</v>
      </c>
      <c r="C18" s="52" t="s">
        <v>31</v>
      </c>
      <c r="D18" s="52">
        <v>12</v>
      </c>
      <c r="E18" s="92"/>
      <c r="F18" s="42">
        <f>Tabela39[[#This Row],[Ilość]]*Tabela39[[#This Row],[C.j. netto]]</f>
        <v>0</v>
      </c>
      <c r="G18" s="21"/>
      <c r="H18" s="22"/>
      <c r="I18" s="21"/>
      <c r="J18" s="21"/>
      <c r="K18" s="21"/>
      <c r="L18" s="21"/>
    </row>
    <row r="19" spans="1:12" x14ac:dyDescent="0.25">
      <c r="A19" s="95" t="s">
        <v>100</v>
      </c>
      <c r="B19" s="220" t="s">
        <v>518</v>
      </c>
      <c r="C19" s="166" t="s">
        <v>7</v>
      </c>
      <c r="D19" s="51">
        <v>6</v>
      </c>
      <c r="E19" s="165"/>
      <c r="F19" s="42">
        <f>Tabela39[[#This Row],[Ilość]]*Tabela39[[#This Row],[C.j. netto]]</f>
        <v>0</v>
      </c>
      <c r="G19" s="21"/>
      <c r="H19" s="22"/>
      <c r="I19" s="21"/>
      <c r="J19" s="21"/>
      <c r="K19" s="21"/>
      <c r="L19" s="21"/>
    </row>
    <row r="20" spans="1:12" x14ac:dyDescent="0.25">
      <c r="A20" s="95" t="s">
        <v>98</v>
      </c>
      <c r="B20" s="221" t="s">
        <v>519</v>
      </c>
      <c r="C20" s="52" t="s">
        <v>7</v>
      </c>
      <c r="D20" s="52">
        <v>18</v>
      </c>
      <c r="E20" s="92"/>
      <c r="F20" s="42">
        <f>Tabela39[[#This Row],[Ilość]]*Tabela39[[#This Row],[C.j. netto]]</f>
        <v>0</v>
      </c>
      <c r="G20" s="21"/>
      <c r="H20" s="22"/>
      <c r="I20" s="21"/>
      <c r="J20" s="21"/>
      <c r="K20" s="21"/>
      <c r="L20" s="21"/>
    </row>
    <row r="21" spans="1:12" x14ac:dyDescent="0.25">
      <c r="A21" s="94" t="s">
        <v>6</v>
      </c>
      <c r="B21" s="93"/>
      <c r="C21" s="64"/>
      <c r="D21" s="64"/>
      <c r="E21" s="63"/>
      <c r="F21" s="65">
        <f>SUBTOTAL(109,Tabela39[Wartość netto])</f>
        <v>0</v>
      </c>
      <c r="G21" s="63"/>
      <c r="H21" s="64"/>
      <c r="I21" s="63"/>
      <c r="J21" s="63"/>
      <c r="K21" s="63"/>
      <c r="L21" s="63"/>
    </row>
    <row r="22" spans="1:12" x14ac:dyDescent="0.25">
      <c r="A22" s="12"/>
      <c r="B22" s="61"/>
      <c r="E22" s="1"/>
      <c r="F22" s="11"/>
      <c r="H22" s="4"/>
    </row>
    <row r="23" spans="1:12" ht="30" x14ac:dyDescent="0.25">
      <c r="A23" s="87" t="s">
        <v>5</v>
      </c>
      <c r="B23" s="86" t="s">
        <v>46</v>
      </c>
      <c r="E23" s="1"/>
      <c r="F23" s="11"/>
      <c r="H23" s="4"/>
    </row>
    <row r="24" spans="1:12" x14ac:dyDescent="0.25">
      <c r="A24" s="12"/>
      <c r="B24" s="61"/>
      <c r="E24" s="1"/>
      <c r="F24" s="11"/>
      <c r="H24" s="4"/>
    </row>
    <row r="25" spans="1:12" ht="30" x14ac:dyDescent="0.25">
      <c r="A25" s="10" t="s">
        <v>3</v>
      </c>
      <c r="B25" s="7"/>
    </row>
    <row r="26" spans="1:12" x14ac:dyDescent="0.25">
      <c r="A26" s="8" t="s">
        <v>2</v>
      </c>
      <c r="B26" s="7"/>
      <c r="L26" s="9"/>
    </row>
    <row r="27" spans="1:12" x14ac:dyDescent="0.25">
      <c r="A27" s="8" t="s">
        <v>1</v>
      </c>
      <c r="B27" s="7"/>
      <c r="L27" s="6" t="s">
        <v>0</v>
      </c>
    </row>
    <row r="33" spans="2:6" x14ac:dyDescent="0.25">
      <c r="B33" s="1"/>
      <c r="C33" s="1"/>
      <c r="D33" s="1"/>
      <c r="E33" s="1"/>
      <c r="F33" s="1"/>
    </row>
    <row r="34" spans="2:6" x14ac:dyDescent="0.25">
      <c r="B34" s="1"/>
      <c r="C34" s="1"/>
      <c r="D34" s="1"/>
      <c r="E34" s="1"/>
      <c r="F34" s="1"/>
    </row>
    <row r="35" spans="2:6" x14ac:dyDescent="0.25">
      <c r="B35" s="1"/>
      <c r="C35" s="1"/>
      <c r="D35" s="1"/>
      <c r="E35" s="1"/>
      <c r="F35" s="1"/>
    </row>
    <row r="36" spans="2:6" x14ac:dyDescent="0.25">
      <c r="B36" s="1"/>
      <c r="C36" s="1"/>
      <c r="D36" s="1"/>
      <c r="E36" s="1"/>
      <c r="F36" s="1"/>
    </row>
    <row r="37" spans="2:6" x14ac:dyDescent="0.25">
      <c r="B37" s="1"/>
      <c r="C37" s="1"/>
      <c r="D37" s="1"/>
      <c r="E37" s="1"/>
      <c r="F37" s="1"/>
    </row>
    <row r="56" ht="30" customHeight="1" x14ac:dyDescent="0.25"/>
    <row r="57" ht="30" customHeight="1" x14ac:dyDescent="0.25"/>
    <row r="58" ht="30" customHeight="1" x14ac:dyDescent="0.25"/>
    <row r="59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037281-2B28-4037-BD33-7FF1B19A7244}">
  <sheetPr>
    <pageSetUpPr fitToPage="1"/>
  </sheetPr>
  <dimension ref="A1:M17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56</v>
      </c>
      <c r="B1" s="3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9.25" customHeight="1" x14ac:dyDescent="0.25">
      <c r="A9" s="49" t="s">
        <v>8</v>
      </c>
      <c r="B9" s="40" t="s">
        <v>55</v>
      </c>
      <c r="C9" s="41" t="s">
        <v>7</v>
      </c>
      <c r="D9" s="24">
        <v>400</v>
      </c>
      <c r="E9" s="42"/>
      <c r="F9" s="42">
        <f>Tabela4[[#This Row],[Ilość]]*Tabela4[[#This Row],[C.j. netto]]</f>
        <v>0</v>
      </c>
      <c r="G9" s="21"/>
      <c r="H9" s="22"/>
      <c r="I9" s="45"/>
      <c r="J9" s="21"/>
      <c r="K9" s="21"/>
      <c r="L9" s="20"/>
    </row>
    <row r="10" spans="1:13" x14ac:dyDescent="0.25">
      <c r="A10" s="19" t="s">
        <v>6</v>
      </c>
      <c r="B10" s="43"/>
      <c r="C10" s="16"/>
      <c r="D10" s="16"/>
      <c r="E10" s="15"/>
      <c r="F10" s="17">
        <f>SUBTOTAL(109,Tabela4[Wartość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ht="30" customHeight="1" x14ac:dyDescent="0.25">
      <c r="A15" s="8" t="s">
        <v>2</v>
      </c>
      <c r="B15" s="7"/>
      <c r="L15" s="9"/>
    </row>
    <row r="16" spans="1:13" ht="30" customHeight="1" x14ac:dyDescent="0.25">
      <c r="A16" s="8" t="s">
        <v>1</v>
      </c>
      <c r="B16" s="7"/>
      <c r="L16" s="6" t="s">
        <v>0</v>
      </c>
    </row>
    <row r="17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4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C1D6D0C-CD73-4C4C-A1D6-0DFBA8AE1515}">
  <sheetPr>
    <pageSetUpPr fitToPage="1"/>
  </sheetPr>
  <dimension ref="A1:M55"/>
  <sheetViews>
    <sheetView workbookViewId="0"/>
  </sheetViews>
  <sheetFormatPr defaultColWidth="8.7109375" defaultRowHeight="15" x14ac:dyDescent="0.25"/>
  <cols>
    <col min="1" max="1" width="15.28515625" style="1" customWidth="1"/>
    <col min="2" max="2" width="62.710937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326</v>
      </c>
      <c r="B1" s="102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6.25" x14ac:dyDescent="0.25">
      <c r="A9" s="95" t="s">
        <v>58</v>
      </c>
      <c r="B9" s="40" t="s">
        <v>325</v>
      </c>
      <c r="C9" s="41" t="s">
        <v>28</v>
      </c>
      <c r="D9" s="104">
        <v>5000</v>
      </c>
      <c r="E9" s="42"/>
      <c r="F9" s="42">
        <f>Tabela40[[#This Row],[Ilość]]*Tabela40[[#This Row],[C.j. netto]]</f>
        <v>0</v>
      </c>
      <c r="G9" s="21"/>
      <c r="H9" s="22"/>
      <c r="I9" s="21"/>
      <c r="J9" s="21"/>
      <c r="K9" s="21"/>
      <c r="L9" s="21"/>
    </row>
    <row r="10" spans="1:13" ht="26.25" x14ac:dyDescent="0.25">
      <c r="A10" s="95" t="s">
        <v>26</v>
      </c>
      <c r="B10" s="40" t="s">
        <v>324</v>
      </c>
      <c r="C10" s="41" t="s">
        <v>28</v>
      </c>
      <c r="D10" s="24">
        <v>100</v>
      </c>
      <c r="E10" s="42"/>
      <c r="F10" s="42">
        <f>Tabela40[[#This Row],[Ilość]]*Tabela40[[#This Row],[C.j. netto]]</f>
        <v>0</v>
      </c>
      <c r="G10" s="21"/>
      <c r="H10" s="22"/>
      <c r="I10" s="21"/>
      <c r="J10" s="21"/>
      <c r="K10" s="21"/>
      <c r="L10" s="21"/>
    </row>
    <row r="11" spans="1:13" ht="26.25" x14ac:dyDescent="0.25">
      <c r="A11" s="95" t="s">
        <v>29</v>
      </c>
      <c r="B11" s="40" t="s">
        <v>323</v>
      </c>
      <c r="C11" s="41" t="s">
        <v>28</v>
      </c>
      <c r="D11" s="24">
        <v>350</v>
      </c>
      <c r="E11" s="42"/>
      <c r="F11" s="42">
        <f>Tabela40[[#This Row],[Ilość]]*Tabela40[[#This Row],[C.j. netto]]</f>
        <v>0</v>
      </c>
      <c r="G11" s="21"/>
      <c r="H11" s="22"/>
      <c r="I11" s="21"/>
      <c r="J11" s="21"/>
      <c r="K11" s="21"/>
      <c r="L11" s="21"/>
    </row>
    <row r="12" spans="1:13" ht="26.25" x14ac:dyDescent="0.25">
      <c r="A12" s="95" t="s">
        <v>32</v>
      </c>
      <c r="B12" s="40" t="s">
        <v>322</v>
      </c>
      <c r="C12" s="41" t="s">
        <v>28</v>
      </c>
      <c r="D12" s="24">
        <v>350</v>
      </c>
      <c r="E12" s="42"/>
      <c r="F12" s="42">
        <f>Tabela40[[#This Row],[Ilość]]*Tabela40[[#This Row],[C.j. netto]]</f>
        <v>0</v>
      </c>
      <c r="G12" s="21"/>
      <c r="H12" s="22"/>
      <c r="I12" s="21"/>
      <c r="J12" s="21"/>
      <c r="K12" s="21"/>
      <c r="L12" s="21"/>
    </row>
    <row r="13" spans="1:13" x14ac:dyDescent="0.25">
      <c r="A13" s="95" t="s">
        <v>34</v>
      </c>
      <c r="B13" s="40" t="s">
        <v>321</v>
      </c>
      <c r="C13" s="41" t="s">
        <v>28</v>
      </c>
      <c r="D13" s="24">
        <v>400</v>
      </c>
      <c r="E13" s="42"/>
      <c r="F13" s="42">
        <f>Tabela40[[#This Row],[Ilość]]*Tabela40[[#This Row],[C.j. netto]]</f>
        <v>0</v>
      </c>
      <c r="G13" s="21"/>
      <c r="H13" s="22"/>
      <c r="I13" s="21"/>
      <c r="J13" s="21"/>
      <c r="K13" s="21"/>
      <c r="L13" s="21"/>
    </row>
    <row r="14" spans="1:13" x14ac:dyDescent="0.25">
      <c r="A14" s="95" t="s">
        <v>36</v>
      </c>
      <c r="B14" s="40" t="s">
        <v>320</v>
      </c>
      <c r="C14" s="41" t="s">
        <v>28</v>
      </c>
      <c r="D14" s="24">
        <v>10</v>
      </c>
      <c r="E14" s="42"/>
      <c r="F14" s="42">
        <f>Tabela40[[#This Row],[Ilość]]*Tabela40[[#This Row],[C.j. netto]]</f>
        <v>0</v>
      </c>
      <c r="G14" s="21"/>
      <c r="H14" s="22"/>
      <c r="I14" s="21"/>
      <c r="J14" s="21"/>
      <c r="K14" s="21"/>
      <c r="L14" s="21"/>
    </row>
    <row r="15" spans="1:13" ht="26.25" x14ac:dyDescent="0.25">
      <c r="A15" s="95" t="s">
        <v>185</v>
      </c>
      <c r="B15" s="40" t="s">
        <v>319</v>
      </c>
      <c r="C15" s="41" t="s">
        <v>28</v>
      </c>
      <c r="D15" s="104">
        <v>60</v>
      </c>
      <c r="E15" s="169"/>
      <c r="F15" s="42">
        <f>Tabela40[[#This Row],[Ilość]]*Tabela40[[#This Row],[C.j. netto]]</f>
        <v>0</v>
      </c>
      <c r="G15" s="21"/>
      <c r="H15" s="22"/>
      <c r="I15" s="21"/>
      <c r="J15" s="21"/>
      <c r="K15" s="21"/>
      <c r="L15" s="21"/>
    </row>
    <row r="16" spans="1:13" ht="26.25" x14ac:dyDescent="0.25">
      <c r="A16" s="95" t="s">
        <v>40</v>
      </c>
      <c r="B16" s="40" t="s">
        <v>318</v>
      </c>
      <c r="C16" s="41" t="s">
        <v>317</v>
      </c>
      <c r="D16" s="24">
        <v>60</v>
      </c>
      <c r="E16" s="42"/>
      <c r="F16" s="42">
        <f>Tabela40[[#This Row],[Ilość]]*Tabela40[[#This Row],[C.j. netto]]</f>
        <v>0</v>
      </c>
      <c r="G16" s="21"/>
      <c r="H16" s="22"/>
      <c r="I16" s="21"/>
      <c r="J16" s="21"/>
      <c r="K16" s="21"/>
      <c r="L16" s="21"/>
    </row>
    <row r="17" spans="1:12" x14ac:dyDescent="0.25">
      <c r="A17" s="94" t="s">
        <v>6</v>
      </c>
      <c r="B17" s="93"/>
      <c r="C17" s="64"/>
      <c r="D17" s="64"/>
      <c r="E17" s="63"/>
      <c r="F17" s="65">
        <f>SUBTOTAL(109,Tabela40[Wartość netto])</f>
        <v>0</v>
      </c>
      <c r="G17" s="63"/>
      <c r="H17" s="64"/>
      <c r="I17" s="63"/>
      <c r="J17" s="63"/>
      <c r="K17" s="63"/>
      <c r="L17" s="63"/>
    </row>
    <row r="18" spans="1:12" x14ac:dyDescent="0.25">
      <c r="A18" s="12"/>
      <c r="B18" s="61"/>
      <c r="E18" s="1"/>
      <c r="F18" s="11"/>
      <c r="H18" s="4"/>
    </row>
    <row r="19" spans="1:12" ht="30" x14ac:dyDescent="0.25">
      <c r="A19" s="13" t="s">
        <v>5</v>
      </c>
      <c r="B19" s="5" t="s">
        <v>46</v>
      </c>
      <c r="E19" s="1"/>
      <c r="F19" s="11"/>
      <c r="H19" s="4"/>
    </row>
    <row r="20" spans="1:12" x14ac:dyDescent="0.25">
      <c r="A20" s="12"/>
      <c r="B20" s="61"/>
      <c r="E20" s="1"/>
      <c r="F20" s="11"/>
      <c r="H20" s="4"/>
    </row>
    <row r="21" spans="1:12" ht="30" x14ac:dyDescent="0.25">
      <c r="A21" s="10" t="s">
        <v>3</v>
      </c>
      <c r="B21" s="7"/>
    </row>
    <row r="22" spans="1:12" x14ac:dyDescent="0.25">
      <c r="A22" s="8" t="s">
        <v>2</v>
      </c>
      <c r="B22" s="7"/>
      <c r="L22" s="9"/>
    </row>
    <row r="23" spans="1:12" x14ac:dyDescent="0.25">
      <c r="A23" s="8" t="s">
        <v>1</v>
      </c>
      <c r="B23" s="7"/>
      <c r="L23" s="6" t="s">
        <v>0</v>
      </c>
    </row>
    <row r="52" ht="30" customHeight="1" x14ac:dyDescent="0.25"/>
    <row r="53" ht="30" customHeight="1" x14ac:dyDescent="0.25"/>
    <row r="54" ht="30" customHeight="1" x14ac:dyDescent="0.25"/>
    <row r="55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4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0BED12A-07D4-451C-98CB-34581583E67F}">
  <sheetPr>
    <pageSetUpPr fitToPage="1"/>
  </sheetPr>
  <dimension ref="A1:M60"/>
  <sheetViews>
    <sheetView workbookViewId="0">
      <selection activeCell="G26" sqref="G26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329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8</v>
      </c>
      <c r="B9" s="123" t="s">
        <v>328</v>
      </c>
      <c r="C9" s="41" t="s">
        <v>51</v>
      </c>
      <c r="D9" s="24">
        <v>30</v>
      </c>
      <c r="E9" s="42"/>
      <c r="F9" s="42">
        <f>Tabela41[[#This Row],[Ilość]]*Tabela41[[#This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26" t="s">
        <v>26</v>
      </c>
      <c r="B10" s="123" t="s">
        <v>327</v>
      </c>
      <c r="C10" s="41" t="s">
        <v>51</v>
      </c>
      <c r="D10" s="104">
        <v>510</v>
      </c>
      <c r="E10" s="42"/>
      <c r="F10" s="42">
        <f>Tabela41[[#This Row],[Ilość]]*Tabela41[[#This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SUBTOTAL(109,Tabela41[Wartość netto])</f>
        <v>0</v>
      </c>
      <c r="G11" s="15"/>
      <c r="H11" s="16"/>
      <c r="I11" s="15"/>
      <c r="J11" s="15"/>
      <c r="K11" s="15"/>
      <c r="L11" s="14"/>
    </row>
    <row r="13" spans="1:13" ht="30" x14ac:dyDescent="0.25">
      <c r="A13" s="13" t="s">
        <v>5</v>
      </c>
      <c r="B13" s="5" t="s">
        <v>46</v>
      </c>
    </row>
    <row r="14" spans="1:13" x14ac:dyDescent="0.25">
      <c r="A14" s="13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4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770843-6461-40A0-9D50-4D3665FD74A3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332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8</v>
      </c>
      <c r="B9" s="123" t="s">
        <v>331</v>
      </c>
      <c r="C9" s="41" t="s">
        <v>7</v>
      </c>
      <c r="D9" s="24">
        <v>70</v>
      </c>
      <c r="E9" s="42"/>
      <c r="F9" s="42">
        <f>Tabela42[[#This Row],[Ilość]]*Tabela42[[#This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26" t="s">
        <v>26</v>
      </c>
      <c r="B10" s="123" t="s">
        <v>330</v>
      </c>
      <c r="C10" s="41" t="s">
        <v>7</v>
      </c>
      <c r="D10" s="104">
        <v>35</v>
      </c>
      <c r="E10" s="42"/>
      <c r="F10" s="42">
        <f>Tabela42[[#This Row],[Ilość]]*Tabela42[[#This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SUBTOTAL(109,Tabela42[Wartość netto])</f>
        <v>0</v>
      </c>
      <c r="G11" s="15"/>
      <c r="H11" s="16"/>
      <c r="I11" s="15"/>
      <c r="J11" s="15"/>
      <c r="K11" s="15"/>
      <c r="L11" s="14"/>
    </row>
    <row r="13" spans="1:13" ht="30" x14ac:dyDescent="0.25">
      <c r="A13" s="13" t="s">
        <v>5</v>
      </c>
      <c r="B13" s="5" t="s">
        <v>46</v>
      </c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4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692500-EEC2-4BCE-9E61-198638D94240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334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8" t="s">
        <v>8</v>
      </c>
      <c r="B9" s="129" t="s">
        <v>333</v>
      </c>
      <c r="C9" s="116" t="s">
        <v>31</v>
      </c>
      <c r="D9" s="170">
        <v>90</v>
      </c>
      <c r="E9" s="114"/>
      <c r="F9" s="114">
        <f>Tabela43[[#This Row],[Ilość]]*Tabela43[[#This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SUBTOTAL(109,Tabela43[Wartość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4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11951E-33D0-4A88-8F43-003AB87EEA8E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336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8" t="s">
        <v>8</v>
      </c>
      <c r="B9" s="129" t="s">
        <v>335</v>
      </c>
      <c r="C9" s="116" t="s">
        <v>31</v>
      </c>
      <c r="D9" s="170">
        <v>250</v>
      </c>
      <c r="E9" s="136"/>
      <c r="F9" s="114">
        <f>Tabela44[[#This Row],[Ilość]]*Tabela44[[#This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SUBTOTAL(109,Tabela44[Wartość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4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A6B15A-22A5-4172-AC55-0295E416BCBC}">
  <sheetPr>
    <pageSetUpPr fitToPage="1"/>
  </sheetPr>
  <dimension ref="A1:M62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340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6.25" x14ac:dyDescent="0.25">
      <c r="A9" s="179" t="s">
        <v>8</v>
      </c>
      <c r="B9" s="25" t="s">
        <v>339</v>
      </c>
      <c r="C9" s="24" t="s">
        <v>7</v>
      </c>
      <c r="D9" s="24">
        <v>10</v>
      </c>
      <c r="E9" s="23"/>
      <c r="F9" s="23">
        <f>Tabela45[[#This Row],[Ilość]]*Tabela45[[#This Row],[C.j. netto]]</f>
        <v>0</v>
      </c>
      <c r="G9" s="21"/>
      <c r="H9" s="22"/>
      <c r="I9" s="21"/>
      <c r="J9" s="21"/>
      <c r="K9" s="21"/>
      <c r="L9" s="20"/>
    </row>
    <row r="10" spans="1:13" ht="26.25" x14ac:dyDescent="0.25">
      <c r="A10" s="179" t="s">
        <v>26</v>
      </c>
      <c r="B10" s="25" t="s">
        <v>338</v>
      </c>
      <c r="C10" s="24" t="s">
        <v>7</v>
      </c>
      <c r="D10" s="24">
        <v>15</v>
      </c>
      <c r="E10" s="23"/>
      <c r="F10" s="23">
        <f>Tabela45[[#This Row],[Ilość]]*Tabela45[[#This Row],[C.j. netto]]</f>
        <v>0</v>
      </c>
      <c r="G10" s="21"/>
      <c r="H10" s="22"/>
      <c r="I10" s="45"/>
      <c r="J10" s="21"/>
      <c r="K10" s="21"/>
      <c r="L10" s="20"/>
    </row>
    <row r="11" spans="1:13" ht="26.25" x14ac:dyDescent="0.25">
      <c r="A11" s="179" t="s">
        <v>29</v>
      </c>
      <c r="B11" s="25" t="s">
        <v>337</v>
      </c>
      <c r="C11" s="24" t="s">
        <v>7</v>
      </c>
      <c r="D11" s="24">
        <v>150</v>
      </c>
      <c r="E11" s="23"/>
      <c r="F11" s="23">
        <f>Tabela45[[#This Row],[Ilość]]*Tabela45[[#This Row],[C.j. netto]]</f>
        <v>0</v>
      </c>
      <c r="G11" s="21"/>
      <c r="H11" s="22"/>
      <c r="I11" s="21"/>
      <c r="J11" s="21"/>
      <c r="K11" s="21"/>
      <c r="L11" s="20"/>
    </row>
    <row r="12" spans="1:13" x14ac:dyDescent="0.25">
      <c r="A12" s="178" t="s">
        <v>6</v>
      </c>
      <c r="B12" s="177"/>
      <c r="C12" s="176"/>
      <c r="D12" s="176"/>
      <c r="E12" s="175"/>
      <c r="F12" s="174">
        <f>SUBTOTAL(109,Tabela45[Wartość netto])</f>
        <v>0</v>
      </c>
      <c r="G12" s="15"/>
      <c r="H12" s="16"/>
      <c r="I12" s="15"/>
      <c r="J12" s="15"/>
      <c r="K12" s="15"/>
      <c r="L12" s="14"/>
    </row>
    <row r="13" spans="1:13" x14ac:dyDescent="0.25">
      <c r="A13" s="142"/>
      <c r="B13" s="173"/>
      <c r="C13" s="172"/>
      <c r="D13" s="172"/>
      <c r="E13" s="151"/>
      <c r="F13" s="171"/>
      <c r="H13" s="4"/>
    </row>
    <row r="14" spans="1:13" ht="30" x14ac:dyDescent="0.25">
      <c r="A14" s="13" t="s">
        <v>5</v>
      </c>
      <c r="B14" s="5" t="s">
        <v>4</v>
      </c>
      <c r="C14" s="172"/>
      <c r="D14" s="172"/>
      <c r="E14" s="151"/>
      <c r="F14" s="171"/>
      <c r="H14" s="4"/>
    </row>
    <row r="15" spans="1:13" x14ac:dyDescent="0.25">
      <c r="A15" s="142"/>
      <c r="B15" s="173"/>
      <c r="C15" s="172"/>
      <c r="D15" s="172"/>
      <c r="E15" s="151"/>
      <c r="F15" s="171"/>
      <c r="H15" s="4"/>
    </row>
    <row r="16" spans="1:13" ht="30" x14ac:dyDescent="0.25">
      <c r="A16" s="10" t="s">
        <v>3</v>
      </c>
      <c r="B16" s="7"/>
    </row>
    <row r="17" spans="1:12" x14ac:dyDescent="0.25">
      <c r="A17" s="8" t="s">
        <v>2</v>
      </c>
      <c r="B17" s="7"/>
      <c r="L17" s="9"/>
    </row>
    <row r="18" spans="1:12" x14ac:dyDescent="0.25">
      <c r="A18" s="8" t="s">
        <v>1</v>
      </c>
      <c r="B18" s="7"/>
      <c r="L18" s="6" t="s">
        <v>0</v>
      </c>
    </row>
    <row r="60" ht="30" customHeight="1" x14ac:dyDescent="0.25"/>
    <row r="61" ht="30" customHeight="1" x14ac:dyDescent="0.25"/>
    <row r="6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4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B4F9666-5CED-467E-BA31-BDC51AA4EFAE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342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8" t="s">
        <v>8</v>
      </c>
      <c r="B9" s="129" t="s">
        <v>341</v>
      </c>
      <c r="C9" s="116" t="s">
        <v>7</v>
      </c>
      <c r="D9" s="170">
        <v>75</v>
      </c>
      <c r="E9" s="114"/>
      <c r="F9" s="114">
        <f>Tabela46[[#This Row],[Ilość]]*Tabela46[[#This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SUBTOTAL(109,Tabela46[Wartość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4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F593DCD-7F34-4815-AE1A-CB3E72DF4BA7}">
  <sheetPr>
    <pageSetUpPr fitToPage="1"/>
  </sheetPr>
  <dimension ref="A1:M61"/>
  <sheetViews>
    <sheetView workbookViewId="0">
      <selection activeCell="E27" sqref="E27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344</v>
      </c>
      <c r="B1" s="3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118" t="s">
        <v>8</v>
      </c>
      <c r="B9" s="129" t="s">
        <v>343</v>
      </c>
      <c r="C9" s="116" t="s">
        <v>28</v>
      </c>
      <c r="D9" s="170">
        <v>300</v>
      </c>
      <c r="E9" s="136"/>
      <c r="F9" s="114">
        <f>Tabela47[[#This Row],[Ilość]]*Tabela47[[#This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SUBTOTAL(109,Tabela47[Wartość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224" t="s">
        <v>5</v>
      </c>
      <c r="B12" s="7" t="s">
        <v>4</v>
      </c>
    </row>
    <row r="13" spans="1:13" x14ac:dyDescent="0.25">
      <c r="A13" s="225"/>
      <c r="B13" s="226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28" spans="1:12" ht="328.9" customHeight="1" x14ac:dyDescent="0.25"/>
    <row r="59" ht="30" customHeight="1" x14ac:dyDescent="0.25"/>
    <row r="60" ht="30" customHeight="1" x14ac:dyDescent="0.25"/>
    <row r="61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4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66EF64-E062-43EC-A63E-DA8604938379}">
  <sheetPr>
    <pageSetUpPr fitToPage="1"/>
  </sheetPr>
  <dimension ref="A1:M55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348</v>
      </c>
      <c r="B1" s="96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95" t="s">
        <v>8</v>
      </c>
      <c r="B9" s="40" t="s">
        <v>347</v>
      </c>
      <c r="C9" s="41" t="s">
        <v>7</v>
      </c>
      <c r="D9" s="24">
        <v>60</v>
      </c>
      <c r="E9" s="42"/>
      <c r="F9" s="42">
        <f>Tabela48[[#This Row],[Ilość]]*Tabela48[[#This Row],[C.j. netto]]</f>
        <v>0</v>
      </c>
      <c r="G9" s="21"/>
      <c r="H9" s="22"/>
      <c r="I9" s="21"/>
      <c r="J9" s="21"/>
      <c r="K9" s="21"/>
      <c r="L9" s="21"/>
    </row>
    <row r="10" spans="1:13" x14ac:dyDescent="0.25">
      <c r="A10" s="95" t="s">
        <v>26</v>
      </c>
      <c r="B10" s="40" t="s">
        <v>346</v>
      </c>
      <c r="C10" s="41" t="s">
        <v>7</v>
      </c>
      <c r="D10" s="24">
        <v>85</v>
      </c>
      <c r="E10" s="42"/>
      <c r="F10" s="42">
        <f>Tabela48[[#This Row],[Ilość]]*Tabela48[[#This Row],[C.j. netto]]</f>
        <v>0</v>
      </c>
      <c r="G10" s="21"/>
      <c r="H10" s="22"/>
      <c r="I10" s="21"/>
      <c r="J10" s="21"/>
      <c r="K10" s="21"/>
      <c r="L10" s="21"/>
    </row>
    <row r="11" spans="1:13" x14ac:dyDescent="0.25">
      <c r="A11" s="95" t="s">
        <v>29</v>
      </c>
      <c r="B11" s="40" t="s">
        <v>345</v>
      </c>
      <c r="C11" s="41" t="s">
        <v>7</v>
      </c>
      <c r="D11" s="24">
        <v>85</v>
      </c>
      <c r="E11" s="42"/>
      <c r="F11" s="42">
        <f>Tabela48[[#This Row],[Ilość]]*Tabela48[[#This Row],[C.j. netto]]</f>
        <v>0</v>
      </c>
      <c r="G11" s="21"/>
      <c r="H11" s="22"/>
      <c r="I11" s="21"/>
      <c r="J11" s="21"/>
      <c r="K11" s="21"/>
      <c r="L11" s="21"/>
    </row>
    <row r="12" spans="1:13" x14ac:dyDescent="0.25">
      <c r="A12" s="94" t="s">
        <v>6</v>
      </c>
      <c r="B12" s="93"/>
      <c r="C12" s="64"/>
      <c r="D12" s="64"/>
      <c r="E12" s="63"/>
      <c r="F12" s="65">
        <f>SUBTOTAL(109,Tabela48[Wartość netto])</f>
        <v>0</v>
      </c>
      <c r="G12" s="63"/>
      <c r="H12" s="64"/>
      <c r="I12" s="63"/>
      <c r="J12" s="63"/>
      <c r="K12" s="63"/>
      <c r="L12" s="63"/>
    </row>
    <row r="13" spans="1:13" x14ac:dyDescent="0.25">
      <c r="A13" s="12"/>
      <c r="B13" s="61"/>
      <c r="E13" s="1"/>
      <c r="F13" s="11"/>
      <c r="H13" s="4"/>
    </row>
    <row r="14" spans="1:13" ht="30" x14ac:dyDescent="0.25">
      <c r="A14" s="13" t="s">
        <v>5</v>
      </c>
      <c r="B14" s="5" t="s">
        <v>46</v>
      </c>
      <c r="E14" s="1"/>
      <c r="F14" s="11"/>
      <c r="H14" s="4"/>
    </row>
    <row r="15" spans="1:13" x14ac:dyDescent="0.25">
      <c r="A15" s="12"/>
      <c r="B15" s="61"/>
      <c r="E15" s="1"/>
      <c r="F15" s="11"/>
      <c r="H15" s="4"/>
    </row>
    <row r="16" spans="1:13" ht="30" x14ac:dyDescent="0.25">
      <c r="A16" s="10" t="s">
        <v>3</v>
      </c>
      <c r="B16" s="7"/>
    </row>
    <row r="17" spans="1:12" x14ac:dyDescent="0.25">
      <c r="A17" s="8" t="s">
        <v>2</v>
      </c>
      <c r="B17" s="7"/>
      <c r="L17" s="9"/>
    </row>
    <row r="18" spans="1:12" x14ac:dyDescent="0.25">
      <c r="A18" s="8" t="s">
        <v>1</v>
      </c>
      <c r="B18" s="7"/>
      <c r="L18" s="6" t="s">
        <v>0</v>
      </c>
    </row>
    <row r="52" ht="30" customHeight="1" x14ac:dyDescent="0.25"/>
    <row r="53" ht="30" customHeight="1" x14ac:dyDescent="0.25"/>
    <row r="54" ht="30" customHeight="1" x14ac:dyDescent="0.25"/>
    <row r="55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4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E0D9FE6-B041-4C54-84D1-D84784FDAD63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351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6" t="s">
        <v>8</v>
      </c>
      <c r="B9" s="129" t="s">
        <v>350</v>
      </c>
      <c r="C9" s="116" t="s">
        <v>7</v>
      </c>
      <c r="D9" s="116">
        <v>160</v>
      </c>
      <c r="E9" s="114"/>
      <c r="F9" s="46">
        <f>Tabela49[[#This Row],[Ilość]]*Tabela49[[#This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16" t="s">
        <v>26</v>
      </c>
      <c r="B10" s="129" t="s">
        <v>349</v>
      </c>
      <c r="C10" s="116" t="s">
        <v>7</v>
      </c>
      <c r="D10" s="116">
        <v>160</v>
      </c>
      <c r="E10" s="114"/>
      <c r="F10" s="46">
        <f>Tabela49[[#This Row],[Ilość]]*Tabela49[[#This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28" t="s">
        <v>6</v>
      </c>
      <c r="B11" s="127"/>
      <c r="C11" s="126"/>
      <c r="D11" s="126"/>
      <c r="E11" s="125"/>
      <c r="F11" s="17">
        <f>SUBTOTAL(109,Tabela49[Wartość netto])</f>
        <v>0</v>
      </c>
      <c r="G11" s="15"/>
      <c r="H11" s="16"/>
      <c r="I11" s="15"/>
      <c r="J11" s="15"/>
      <c r="K11" s="15"/>
      <c r="L11" s="14"/>
    </row>
    <row r="13" spans="1:13" ht="30" x14ac:dyDescent="0.25">
      <c r="A13" s="13" t="s">
        <v>5</v>
      </c>
      <c r="B13" s="5" t="s">
        <v>46</v>
      </c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CE76E-937F-4F06-8742-7E0F7CBB9619}">
  <sheetPr>
    <pageSetUpPr fitToPage="1"/>
  </sheetPr>
  <dimension ref="A1:M17"/>
  <sheetViews>
    <sheetView workbookViewId="0">
      <selection activeCell="B26" sqref="B26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59</v>
      </c>
      <c r="B1" s="3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9.25" customHeight="1" x14ac:dyDescent="0.25">
      <c r="A9" s="39" t="s">
        <v>58</v>
      </c>
      <c r="B9" s="53" t="s">
        <v>57</v>
      </c>
      <c r="C9" s="52" t="s">
        <v>28</v>
      </c>
      <c r="D9" s="51">
        <v>170</v>
      </c>
      <c r="E9" s="50"/>
      <c r="F9" s="50">
        <f>Tabela5[[#This Row],[Ilość]]*Tabela5[[#This Row],[C.j. netto]]</f>
        <v>0</v>
      </c>
      <c r="G9" s="21"/>
      <c r="H9" s="22"/>
      <c r="I9" s="45"/>
      <c r="J9" s="21"/>
      <c r="K9" s="21"/>
      <c r="L9" s="20"/>
    </row>
    <row r="10" spans="1:13" x14ac:dyDescent="0.25">
      <c r="A10" s="19" t="s">
        <v>6</v>
      </c>
      <c r="B10" s="43"/>
      <c r="C10" s="16"/>
      <c r="D10" s="16"/>
      <c r="E10" s="15"/>
      <c r="F10" s="17">
        <f>SUBTOTAL(109,Tabela5[Wartość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ht="30" customHeight="1" x14ac:dyDescent="0.25">
      <c r="A15" s="8" t="s">
        <v>2</v>
      </c>
      <c r="B15" s="7"/>
      <c r="L15" s="9"/>
    </row>
    <row r="16" spans="1:13" ht="30" customHeight="1" x14ac:dyDescent="0.25">
      <c r="A16" s="8" t="s">
        <v>1</v>
      </c>
      <c r="B16" s="7"/>
      <c r="L16" s="6" t="s">
        <v>0</v>
      </c>
    </row>
    <row r="17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5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1DC6DE-0C9B-42DD-978F-87D424CD30B3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357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8</v>
      </c>
      <c r="B9" s="123" t="s">
        <v>356</v>
      </c>
      <c r="C9" s="41" t="s">
        <v>31</v>
      </c>
      <c r="D9" s="24">
        <v>12</v>
      </c>
      <c r="E9" s="42"/>
      <c r="F9" s="42">
        <f>Tabela50[[#This Row],[Ilość]]*Tabela50[[#This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26" t="s">
        <v>123</v>
      </c>
      <c r="B10" s="123" t="s">
        <v>355</v>
      </c>
      <c r="C10" s="41" t="s">
        <v>31</v>
      </c>
      <c r="D10" s="104">
        <v>24</v>
      </c>
      <c r="E10" s="42"/>
      <c r="F10" s="42">
        <f>Tabela50[[#This Row],[Ilość]]*Tabela50[[#This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26" t="s">
        <v>191</v>
      </c>
      <c r="B11" s="123" t="s">
        <v>354</v>
      </c>
      <c r="C11" s="41" t="s">
        <v>31</v>
      </c>
      <c r="D11" s="24">
        <v>85</v>
      </c>
      <c r="E11" s="42"/>
      <c r="F11" s="42">
        <f>Tabela50[[#This Row],[Ilość]]*Tabela50[[#This Row],[C.j. netto]]</f>
        <v>0</v>
      </c>
      <c r="G11" s="21"/>
      <c r="H11" s="22"/>
      <c r="I11" s="45"/>
      <c r="J11" s="21"/>
      <c r="K11" s="21"/>
      <c r="L11" s="20"/>
    </row>
    <row r="12" spans="1:13" x14ac:dyDescent="0.25">
      <c r="A12" s="26" t="s">
        <v>32</v>
      </c>
      <c r="B12" s="123" t="s">
        <v>353</v>
      </c>
      <c r="C12" s="41" t="s">
        <v>31</v>
      </c>
      <c r="D12" s="24">
        <v>150</v>
      </c>
      <c r="E12" s="42"/>
      <c r="F12" s="42">
        <f>Tabela50[[#This Row],[Ilość]]*Tabela50[[#This Row],[C.j. netto]]</f>
        <v>0</v>
      </c>
      <c r="G12" s="21"/>
      <c r="H12" s="22"/>
      <c r="I12" s="45"/>
      <c r="J12" s="21"/>
      <c r="K12" s="21"/>
      <c r="L12" s="20"/>
    </row>
    <row r="13" spans="1:13" x14ac:dyDescent="0.25">
      <c r="A13" s="19" t="s">
        <v>6</v>
      </c>
      <c r="B13" s="18"/>
      <c r="C13" s="16"/>
      <c r="D13" s="16"/>
      <c r="E13" s="15"/>
      <c r="F13" s="17">
        <f>SUBTOTAL(109,Tabela50[Wartość netto])</f>
        <v>0</v>
      </c>
      <c r="G13" s="15"/>
      <c r="H13" s="16"/>
      <c r="I13" s="15"/>
      <c r="J13" s="15"/>
      <c r="K13" s="15"/>
      <c r="L13" s="14"/>
    </row>
    <row r="15" spans="1:13" ht="60" x14ac:dyDescent="0.25">
      <c r="A15" s="13" t="s">
        <v>5</v>
      </c>
      <c r="B15" s="5" t="s">
        <v>352</v>
      </c>
    </row>
    <row r="17" spans="1:12" ht="30" x14ac:dyDescent="0.25">
      <c r="A17" s="10" t="s">
        <v>3</v>
      </c>
      <c r="B17" s="7"/>
    </row>
    <row r="18" spans="1:12" x14ac:dyDescent="0.25">
      <c r="A18" s="8" t="s">
        <v>2</v>
      </c>
      <c r="B18" s="7"/>
      <c r="L18" s="9"/>
    </row>
    <row r="19" spans="1:12" x14ac:dyDescent="0.25">
      <c r="A19" s="8" t="s">
        <v>1</v>
      </c>
      <c r="B19" s="7"/>
      <c r="L19" s="6" t="s">
        <v>0</v>
      </c>
    </row>
    <row r="26" spans="1:12" x14ac:dyDescent="0.25">
      <c r="H26" s="3"/>
    </row>
    <row r="27" spans="1:12" x14ac:dyDescent="0.25">
      <c r="H27" s="3"/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5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06DC51-E8F0-4DA9-A08D-D411E2AEEE14}">
  <sheetPr>
    <pageSetUpPr fitToPage="1"/>
  </sheetPr>
  <dimension ref="A1:M60"/>
  <sheetViews>
    <sheetView workbookViewId="0">
      <selection activeCell="E20" sqref="E20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359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118" t="s">
        <v>8</v>
      </c>
      <c r="B9" s="129" t="s">
        <v>358</v>
      </c>
      <c r="C9" s="116" t="s">
        <v>31</v>
      </c>
      <c r="D9" s="170">
        <v>220</v>
      </c>
      <c r="E9" s="114"/>
      <c r="F9" s="114">
        <f>Tabela51[[#This Row],[Ilość]]*Tabela51[[#This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SUBTOTAL(109,Tabela51[Wartość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5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65DE420-D583-40DE-B3B9-F933B012AB22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361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118" t="s">
        <v>8</v>
      </c>
      <c r="B9" s="129" t="s">
        <v>360</v>
      </c>
      <c r="C9" s="116" t="s">
        <v>28</v>
      </c>
      <c r="D9" s="170">
        <v>12</v>
      </c>
      <c r="E9" s="114"/>
      <c r="F9" s="114">
        <f>Tabela52[[#This Row],[Ilość]]*Tabela52[[#This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SUBTOTAL(109,Tabela52[Wartość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5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205A215-1CFE-4E19-BA47-069C5D566E35}">
  <sheetPr>
    <pageSetUpPr fitToPage="1"/>
  </sheetPr>
  <dimension ref="A1:M60"/>
  <sheetViews>
    <sheetView workbookViewId="0">
      <selection activeCell="E30" sqref="E30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364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8</v>
      </c>
      <c r="B9" s="53" t="s">
        <v>363</v>
      </c>
      <c r="C9" s="56" t="s">
        <v>31</v>
      </c>
      <c r="D9" s="59">
        <v>500</v>
      </c>
      <c r="E9" s="58"/>
      <c r="F9" s="58">
        <f>Tabela53[[#This Row],[Ilość]]*Tabela53[[#This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26" t="s">
        <v>26</v>
      </c>
      <c r="B10" s="53" t="s">
        <v>362</v>
      </c>
      <c r="C10" s="56" t="s">
        <v>31</v>
      </c>
      <c r="D10" s="180">
        <v>5500</v>
      </c>
      <c r="E10" s="58"/>
      <c r="F10" s="58">
        <f>Tabela53[[#This Row],[Ilość]]*Tabela53[[#This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SUBTOTAL(109,Tabela53[Wartość netto])</f>
        <v>0</v>
      </c>
      <c r="G11" s="15"/>
      <c r="H11" s="16"/>
      <c r="I11" s="15"/>
      <c r="J11" s="15"/>
      <c r="K11" s="15"/>
      <c r="L11" s="14"/>
    </row>
    <row r="13" spans="1:13" ht="30" x14ac:dyDescent="0.25">
      <c r="A13" s="13" t="s">
        <v>5</v>
      </c>
      <c r="B13" s="5" t="s">
        <v>4</v>
      </c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5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43DE6AF-6D67-4598-AF3A-5C808D729E37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368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16" t="s">
        <v>58</v>
      </c>
      <c r="B9" s="129" t="s">
        <v>367</v>
      </c>
      <c r="C9" s="116" t="s">
        <v>31</v>
      </c>
      <c r="D9" s="116">
        <v>20</v>
      </c>
      <c r="E9" s="114"/>
      <c r="F9" s="46">
        <f>Tabela54[[#This Row],[Ilość]]*Tabela54[[#This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16" t="s">
        <v>26</v>
      </c>
      <c r="B10" s="129" t="s">
        <v>366</v>
      </c>
      <c r="C10" s="116" t="s">
        <v>31</v>
      </c>
      <c r="D10" s="116">
        <v>20</v>
      </c>
      <c r="E10" s="114"/>
      <c r="F10" s="46">
        <f>Tabela54[[#This Row],[Ilość]]*Tabela54[[#This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16" t="s">
        <v>191</v>
      </c>
      <c r="B11" s="129" t="s">
        <v>365</v>
      </c>
      <c r="C11" s="116" t="s">
        <v>31</v>
      </c>
      <c r="D11" s="116">
        <v>150</v>
      </c>
      <c r="E11" s="114"/>
      <c r="F11" s="46">
        <f>Tabela54[[#This Row],[Ilość]]*Tabela54[[#This Row],[C.j. netto]]</f>
        <v>0</v>
      </c>
      <c r="G11" s="21"/>
      <c r="H11" s="22"/>
      <c r="I11" s="45"/>
      <c r="J11" s="21"/>
      <c r="K11" s="21"/>
      <c r="L11" s="20"/>
    </row>
    <row r="12" spans="1:13" x14ac:dyDescent="0.25">
      <c r="A12" s="19" t="s">
        <v>6</v>
      </c>
      <c r="B12" s="18"/>
      <c r="C12" s="16"/>
      <c r="D12" s="16"/>
      <c r="E12" s="15"/>
      <c r="F12" s="17">
        <f>SUBTOTAL(109,Tabela54[Wartość netto])</f>
        <v>0</v>
      </c>
      <c r="G12" s="15"/>
      <c r="H12" s="16"/>
      <c r="I12" s="15"/>
      <c r="J12" s="15"/>
      <c r="K12" s="15"/>
      <c r="L12" s="14"/>
    </row>
    <row r="14" spans="1:13" ht="30" x14ac:dyDescent="0.25">
      <c r="A14" s="13" t="s">
        <v>5</v>
      </c>
      <c r="B14" s="5" t="s">
        <v>46</v>
      </c>
    </row>
    <row r="16" spans="1:13" ht="30" x14ac:dyDescent="0.25">
      <c r="A16" s="10" t="s">
        <v>3</v>
      </c>
      <c r="B16" s="7"/>
    </row>
    <row r="17" spans="1:12" x14ac:dyDescent="0.25">
      <c r="A17" s="8" t="s">
        <v>2</v>
      </c>
      <c r="B17" s="7"/>
      <c r="L17" s="9"/>
    </row>
    <row r="18" spans="1:12" x14ac:dyDescent="0.25">
      <c r="A18" s="8" t="s">
        <v>1</v>
      </c>
      <c r="B18" s="7"/>
      <c r="L18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5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150F32-6186-4BB1-8FDC-D7FCA44BD269}">
  <sheetPr>
    <pageSetUpPr fitToPage="1"/>
  </sheetPr>
  <dimension ref="A1:M62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375</v>
      </c>
      <c r="B1" s="3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s="138" customFormat="1" x14ac:dyDescent="0.25">
      <c r="A9" s="161" t="s">
        <v>8</v>
      </c>
      <c r="B9" s="117" t="s">
        <v>374</v>
      </c>
      <c r="C9" s="161" t="s">
        <v>31</v>
      </c>
      <c r="D9" s="161">
        <v>70</v>
      </c>
      <c r="E9" s="159"/>
      <c r="F9" s="184">
        <f>Tabela55[[#This Row],[Ilość]]*Tabela55[[#This Row],[C.j. netto]]</f>
        <v>0</v>
      </c>
      <c r="G9" s="130"/>
      <c r="H9" s="153"/>
      <c r="I9" s="130"/>
      <c r="J9" s="130"/>
      <c r="K9" s="130"/>
      <c r="L9" s="152"/>
    </row>
    <row r="10" spans="1:13" s="138" customFormat="1" x14ac:dyDescent="0.25">
      <c r="A10" s="161" t="s">
        <v>26</v>
      </c>
      <c r="B10" s="117" t="s">
        <v>373</v>
      </c>
      <c r="C10" s="161" t="s">
        <v>31</v>
      </c>
      <c r="D10" s="161">
        <v>160</v>
      </c>
      <c r="E10" s="159"/>
      <c r="F10" s="184">
        <f>Tabela55[[#This Row],[Ilość]]*Tabela55[[#This Row],[C.j. netto]]</f>
        <v>0</v>
      </c>
      <c r="G10" s="130"/>
      <c r="H10" s="153"/>
      <c r="I10" s="130"/>
      <c r="J10" s="130"/>
      <c r="K10" s="130"/>
      <c r="L10" s="152"/>
    </row>
    <row r="11" spans="1:13" s="138" customFormat="1" x14ac:dyDescent="0.25">
      <c r="A11" s="161" t="s">
        <v>29</v>
      </c>
      <c r="B11" s="117" t="s">
        <v>372</v>
      </c>
      <c r="C11" s="161" t="s">
        <v>31</v>
      </c>
      <c r="D11" s="161">
        <v>50</v>
      </c>
      <c r="E11" s="159"/>
      <c r="F11" s="184">
        <f>Tabela55[[#This Row],[Ilość]]*Tabela55[[#This Row],[C.j. netto]]</f>
        <v>0</v>
      </c>
      <c r="G11" s="130"/>
      <c r="H11" s="153"/>
      <c r="I11" s="181"/>
      <c r="J11" s="130"/>
      <c r="K11" s="130"/>
      <c r="L11" s="152"/>
    </row>
    <row r="12" spans="1:13" s="138" customFormat="1" x14ac:dyDescent="0.25">
      <c r="A12" s="161" t="s">
        <v>32</v>
      </c>
      <c r="B12" s="25" t="s">
        <v>371</v>
      </c>
      <c r="C12" s="183" t="s">
        <v>31</v>
      </c>
      <c r="D12" s="51">
        <v>16</v>
      </c>
      <c r="E12" s="182"/>
      <c r="F12" s="23">
        <f>Tabela55[[#This Row],[Ilość]]*Tabela55[[#This Row],[C.j. netto]]</f>
        <v>0</v>
      </c>
      <c r="G12" s="130"/>
      <c r="H12" s="153"/>
      <c r="I12" s="181"/>
      <c r="J12" s="130"/>
      <c r="K12" s="130"/>
      <c r="L12" s="152"/>
    </row>
    <row r="13" spans="1:13" s="138" customFormat="1" x14ac:dyDescent="0.25">
      <c r="A13" s="161" t="s">
        <v>34</v>
      </c>
      <c r="B13" s="25" t="s">
        <v>370</v>
      </c>
      <c r="C13" s="183" t="s">
        <v>31</v>
      </c>
      <c r="D13" s="51">
        <v>12</v>
      </c>
      <c r="E13" s="182"/>
      <c r="F13" s="23">
        <f>Tabela55[[#This Row],[Ilość]]*Tabela55[[#This Row],[C.j. netto]]</f>
        <v>0</v>
      </c>
      <c r="G13" s="130"/>
      <c r="H13" s="153"/>
      <c r="I13" s="181"/>
      <c r="J13" s="130"/>
      <c r="K13" s="130"/>
      <c r="L13" s="152"/>
    </row>
    <row r="14" spans="1:13" x14ac:dyDescent="0.25">
      <c r="A14" s="19" t="s">
        <v>6</v>
      </c>
      <c r="B14" s="18"/>
      <c r="C14" s="16"/>
      <c r="D14" s="16"/>
      <c r="E14" s="15"/>
      <c r="F14" s="17">
        <f>SUBTOTAL(109,Tabela55[Wartość netto])</f>
        <v>0</v>
      </c>
      <c r="G14" s="15"/>
      <c r="H14" s="16"/>
      <c r="I14" s="15"/>
      <c r="J14" s="15"/>
      <c r="K14" s="15"/>
      <c r="L14" s="14"/>
    </row>
    <row r="16" spans="1:13" ht="30" x14ac:dyDescent="0.25">
      <c r="A16" s="87" t="s">
        <v>5</v>
      </c>
      <c r="B16" s="86" t="s">
        <v>369</v>
      </c>
    </row>
    <row r="18" spans="1:12" ht="30" x14ac:dyDescent="0.25">
      <c r="A18" s="10" t="s">
        <v>3</v>
      </c>
      <c r="B18" s="7"/>
    </row>
    <row r="19" spans="1:12" x14ac:dyDescent="0.25">
      <c r="A19" s="8" t="s">
        <v>2</v>
      </c>
      <c r="B19" s="7"/>
      <c r="L19" s="9"/>
    </row>
    <row r="20" spans="1:12" x14ac:dyDescent="0.25">
      <c r="A20" s="8" t="s">
        <v>1</v>
      </c>
      <c r="B20" s="7"/>
      <c r="L20" s="6" t="s">
        <v>0</v>
      </c>
    </row>
    <row r="60" ht="30" customHeight="1" x14ac:dyDescent="0.25"/>
    <row r="61" ht="30" customHeight="1" x14ac:dyDescent="0.25"/>
    <row r="6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5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D082BE5-2B0E-4EE3-A7C9-EAEC0D717DF6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378</v>
      </c>
      <c r="B1" s="3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8</v>
      </c>
      <c r="B9" s="123" t="s">
        <v>377</v>
      </c>
      <c r="C9" s="41" t="s">
        <v>31</v>
      </c>
      <c r="D9" s="24">
        <v>10</v>
      </c>
      <c r="E9" s="42"/>
      <c r="F9" s="42">
        <f>Tabela56[[#This Row],[Ilość]]*Tabela56[[#This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85" t="s">
        <v>26</v>
      </c>
      <c r="B10" s="123" t="s">
        <v>376</v>
      </c>
      <c r="C10" s="41" t="s">
        <v>31</v>
      </c>
      <c r="D10" s="104">
        <v>160</v>
      </c>
      <c r="E10" s="42"/>
      <c r="F10" s="42">
        <f>Tabela56[[#This Row],[Ilość]]*Tabela56[[#This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SUBTOTAL(109,Tabela56[Wartość netto])</f>
        <v>0</v>
      </c>
      <c r="G11" s="15"/>
      <c r="H11" s="16"/>
      <c r="I11" s="15"/>
      <c r="J11" s="15"/>
      <c r="K11" s="15"/>
      <c r="L11" s="14"/>
    </row>
    <row r="13" spans="1:13" ht="30" x14ac:dyDescent="0.25">
      <c r="A13" s="13" t="s">
        <v>5</v>
      </c>
      <c r="B13" s="5" t="s">
        <v>46</v>
      </c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5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63AE911-A57F-425D-BC8F-F9D7B30E43D3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381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8</v>
      </c>
      <c r="B9" s="123" t="s">
        <v>380</v>
      </c>
      <c r="C9" s="41" t="s">
        <v>31</v>
      </c>
      <c r="D9" s="24">
        <v>12</v>
      </c>
      <c r="E9" s="42"/>
      <c r="F9" s="42">
        <f>Tabela57[[#This Row],[Ilość]]*Tabela57[[#This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26" t="s">
        <v>26</v>
      </c>
      <c r="B10" s="123" t="s">
        <v>379</v>
      </c>
      <c r="C10" s="41" t="s">
        <v>31</v>
      </c>
      <c r="D10" s="104">
        <v>12</v>
      </c>
      <c r="E10" s="42"/>
      <c r="F10" s="42">
        <f>Tabela57[[#This Row],[Ilość]]*Tabela57[[#This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SUBTOTAL(109,Tabela57[Wartość netto])</f>
        <v>0</v>
      </c>
      <c r="G11" s="15"/>
      <c r="H11" s="16"/>
      <c r="I11" s="15"/>
      <c r="J11" s="15"/>
      <c r="K11" s="15"/>
      <c r="L11" s="14"/>
    </row>
    <row r="13" spans="1:13" ht="30" x14ac:dyDescent="0.25">
      <c r="A13" s="13" t="s">
        <v>5</v>
      </c>
      <c r="B13" s="5" t="s">
        <v>46</v>
      </c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5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56CC66-7325-4319-8975-FA92E61A367F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383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118" t="s">
        <v>8</v>
      </c>
      <c r="B9" s="129" t="s">
        <v>382</v>
      </c>
      <c r="C9" s="116" t="s">
        <v>28</v>
      </c>
      <c r="D9" s="170">
        <v>500</v>
      </c>
      <c r="E9" s="114"/>
      <c r="F9" s="114">
        <f>Tabela58[[#This Row],[Ilość]]*Tabela58[[#This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SUBTOTAL(109,Tabela58[Wartość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5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F0E53F-A3E4-4AF2-A49E-688A8D2DB086}">
  <sheetPr>
    <pageSetUpPr fitToPage="1"/>
  </sheetPr>
  <dimension ref="A1:M59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386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34" t="s">
        <v>8</v>
      </c>
      <c r="B9" s="129" t="s">
        <v>385</v>
      </c>
      <c r="C9" s="116" t="s">
        <v>28</v>
      </c>
      <c r="D9" s="170">
        <v>220</v>
      </c>
      <c r="E9" s="114"/>
      <c r="F9" s="114">
        <f>Tabela59[[#This Row],[Ilość]]*Tabela59[[#This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34">
        <v>2</v>
      </c>
      <c r="B10" s="129" t="s">
        <v>384</v>
      </c>
      <c r="C10" s="116" t="s">
        <v>28</v>
      </c>
      <c r="D10" s="170">
        <v>200</v>
      </c>
      <c r="E10" s="114"/>
      <c r="F10" s="114">
        <f>Tabela59[[#This Row],[Ilość]]*Tabela59[[#This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28"/>
      <c r="B11" s="127"/>
      <c r="C11" s="126"/>
      <c r="D11" s="126"/>
      <c r="E11" s="125"/>
      <c r="F11" s="124">
        <f>SUBTOTAL(109,Tabela59[Wartość netto])</f>
        <v>0</v>
      </c>
      <c r="G11" s="15"/>
      <c r="H11" s="16"/>
      <c r="I11" s="15"/>
      <c r="J11" s="15"/>
      <c r="K11" s="15"/>
      <c r="L11" s="14"/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7" ht="30" customHeight="1" x14ac:dyDescent="0.25"/>
    <row r="58" ht="30" customHeight="1" x14ac:dyDescent="0.25"/>
    <row r="59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80E639-623D-43B7-94D2-A05FA48102C7}">
  <sheetPr>
    <pageSetUpPr fitToPage="1"/>
  </sheetPr>
  <dimension ref="A1:M17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61</v>
      </c>
      <c r="B1" s="3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s="54" customFormat="1" ht="29.25" customHeight="1" x14ac:dyDescent="0.2">
      <c r="A9" s="60" t="s">
        <v>8</v>
      </c>
      <c r="B9" s="53" t="s">
        <v>60</v>
      </c>
      <c r="C9" s="56" t="s">
        <v>31</v>
      </c>
      <c r="D9" s="59">
        <v>100</v>
      </c>
      <c r="E9" s="58"/>
      <c r="F9" s="58">
        <f>Tabela6[[#This Row],[Ilość]]*Tabela6[[#This Row],[C.j. netto]]</f>
        <v>0</v>
      </c>
      <c r="G9" s="56"/>
      <c r="H9" s="58"/>
      <c r="I9" s="57"/>
      <c r="J9" s="56"/>
      <c r="K9" s="56"/>
      <c r="L9" s="55"/>
    </row>
    <row r="10" spans="1:13" x14ac:dyDescent="0.25">
      <c r="A10" s="19" t="s">
        <v>6</v>
      </c>
      <c r="B10" s="43"/>
      <c r="C10" s="16"/>
      <c r="D10" s="16"/>
      <c r="E10" s="15"/>
      <c r="F10" s="17">
        <f>SUBTOTAL(109,Tabela6[Wartość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ht="30" customHeight="1" x14ac:dyDescent="0.25">
      <c r="A15" s="8" t="s">
        <v>2</v>
      </c>
      <c r="B15" s="7"/>
      <c r="L15" s="9"/>
    </row>
    <row r="16" spans="1:13" ht="30" customHeight="1" x14ac:dyDescent="0.25">
      <c r="A16" s="8" t="s">
        <v>1</v>
      </c>
      <c r="B16" s="7"/>
      <c r="L16" s="6" t="s">
        <v>0</v>
      </c>
    </row>
    <row r="17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6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533A1B6-8D90-4AB0-B1ED-D3A2114C050A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388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s="138" customFormat="1" ht="25.5" x14ac:dyDescent="0.25">
      <c r="A9" s="162" t="s">
        <v>58</v>
      </c>
      <c r="B9" s="117" t="s">
        <v>387</v>
      </c>
      <c r="C9" s="161" t="s">
        <v>31</v>
      </c>
      <c r="D9" s="160">
        <v>200</v>
      </c>
      <c r="E9" s="159"/>
      <c r="F9" s="159">
        <f>Tabela60[[#This Row],[Ilość]]*Tabela60[[#This Row],[C.j. netto]]</f>
        <v>0</v>
      </c>
      <c r="G9" s="154"/>
      <c r="H9" s="153"/>
      <c r="I9" s="130"/>
      <c r="J9" s="130"/>
      <c r="K9" s="130"/>
      <c r="L9" s="152"/>
    </row>
    <row r="10" spans="1:13" x14ac:dyDescent="0.25">
      <c r="A10" s="128"/>
      <c r="B10" s="127"/>
      <c r="C10" s="126"/>
      <c r="D10" s="126"/>
      <c r="E10" s="125"/>
      <c r="F10" s="124">
        <f>SUBTOTAL(109,Tabela60[Wartość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6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98C83DB-F2EF-494F-A232-FADDB0564A32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390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s="138" customFormat="1" x14ac:dyDescent="0.25">
      <c r="A9" s="162" t="s">
        <v>8</v>
      </c>
      <c r="B9" s="117" t="s">
        <v>389</v>
      </c>
      <c r="C9" s="161" t="s">
        <v>7</v>
      </c>
      <c r="D9" s="160">
        <v>50</v>
      </c>
      <c r="E9" s="159"/>
      <c r="F9" s="159">
        <f>Tabela61[[#This Row],[Ilość]]*Tabela61[[#This Row],[C.j. netto]]</f>
        <v>0</v>
      </c>
      <c r="G9" s="154"/>
      <c r="H9" s="153"/>
      <c r="I9" s="130"/>
      <c r="J9" s="130"/>
      <c r="K9" s="130"/>
      <c r="L9" s="152"/>
    </row>
    <row r="10" spans="1:13" x14ac:dyDescent="0.25">
      <c r="A10" s="128"/>
      <c r="B10" s="127"/>
      <c r="C10" s="126"/>
      <c r="D10" s="126"/>
      <c r="E10" s="125"/>
      <c r="F10" s="124">
        <f>SUBTOTAL(109,Tabela61[Wartość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87" t="s">
        <v>5</v>
      </c>
      <c r="B12" s="86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6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28607F7-4B9B-4214-8055-824410D55ED4}">
  <sheetPr>
    <pageSetUpPr fitToPage="1"/>
  </sheetPr>
  <dimension ref="A1:M60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403</v>
      </c>
      <c r="B1" s="96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95" t="s">
        <v>8</v>
      </c>
      <c r="B9" s="40" t="s">
        <v>402</v>
      </c>
      <c r="C9" s="41" t="s">
        <v>31</v>
      </c>
      <c r="D9" s="24">
        <v>180</v>
      </c>
      <c r="E9" s="42"/>
      <c r="F9" s="42">
        <f>Tabela62[[#This Row],[Ilość]]*Tabela62[[#This Row],[C.j. netto]]</f>
        <v>0</v>
      </c>
      <c r="G9" s="21"/>
      <c r="H9" s="22"/>
      <c r="I9" s="21"/>
      <c r="J9" s="21"/>
      <c r="K9" s="21"/>
      <c r="L9" s="21"/>
    </row>
    <row r="10" spans="1:13" x14ac:dyDescent="0.25">
      <c r="A10" s="95" t="s">
        <v>26</v>
      </c>
      <c r="B10" s="40" t="s">
        <v>401</v>
      </c>
      <c r="C10" s="41" t="s">
        <v>31</v>
      </c>
      <c r="D10" s="24">
        <v>15</v>
      </c>
      <c r="E10" s="42"/>
      <c r="F10" s="42">
        <f>Tabela62[[#This Row],[Ilość]]*Tabela62[[#This Row],[C.j. netto]]</f>
        <v>0</v>
      </c>
      <c r="G10" s="21"/>
      <c r="H10" s="22"/>
      <c r="I10" s="21"/>
      <c r="J10" s="21"/>
      <c r="K10" s="21"/>
      <c r="L10" s="21"/>
    </row>
    <row r="11" spans="1:13" x14ac:dyDescent="0.25">
      <c r="A11" s="95" t="s">
        <v>29</v>
      </c>
      <c r="B11" s="40" t="s">
        <v>400</v>
      </c>
      <c r="C11" s="41" t="s">
        <v>31</v>
      </c>
      <c r="D11" s="24">
        <v>100</v>
      </c>
      <c r="E11" s="42"/>
      <c r="F11" s="42">
        <f>Tabela62[[#This Row],[Ilość]]*Tabela62[[#This Row],[C.j. netto]]</f>
        <v>0</v>
      </c>
      <c r="G11" s="21"/>
      <c r="H11" s="22"/>
      <c r="I11" s="21"/>
      <c r="J11" s="21"/>
      <c r="K11" s="21"/>
      <c r="L11" s="21"/>
    </row>
    <row r="12" spans="1:13" x14ac:dyDescent="0.25">
      <c r="A12" s="95" t="s">
        <v>32</v>
      </c>
      <c r="B12" s="40" t="s">
        <v>399</v>
      </c>
      <c r="C12" s="41" t="s">
        <v>31</v>
      </c>
      <c r="D12" s="24">
        <v>80</v>
      </c>
      <c r="E12" s="42"/>
      <c r="F12" s="42">
        <f>Tabela62[[#This Row],[Ilość]]*Tabela62[[#This Row],[C.j. netto]]</f>
        <v>0</v>
      </c>
      <c r="G12" s="21"/>
      <c r="H12" s="22"/>
      <c r="I12" s="21"/>
      <c r="J12" s="21"/>
      <c r="K12" s="21"/>
      <c r="L12" s="21"/>
    </row>
    <row r="13" spans="1:13" x14ac:dyDescent="0.25">
      <c r="A13" s="95" t="s">
        <v>34</v>
      </c>
      <c r="B13" s="40" t="s">
        <v>398</v>
      </c>
      <c r="C13" s="41" t="s">
        <v>28</v>
      </c>
      <c r="D13" s="104">
        <v>1600</v>
      </c>
      <c r="E13" s="42"/>
      <c r="F13" s="42">
        <f>Tabela62[[#This Row],[Ilość]]*Tabela62[[#This Row],[C.j. netto]]</f>
        <v>0</v>
      </c>
      <c r="G13" s="21"/>
      <c r="H13" s="22"/>
      <c r="I13" s="21"/>
      <c r="J13" s="21"/>
      <c r="K13" s="21"/>
      <c r="L13" s="21"/>
    </row>
    <row r="14" spans="1:13" x14ac:dyDescent="0.25">
      <c r="A14" s="95" t="s">
        <v>36</v>
      </c>
      <c r="B14" s="40" t="s">
        <v>397</v>
      </c>
      <c r="C14" s="41" t="s">
        <v>7</v>
      </c>
      <c r="D14" s="104">
        <v>60</v>
      </c>
      <c r="E14" s="42"/>
      <c r="F14" s="42">
        <f>Tabela62[[#This Row],[Ilość]]*Tabela62[[#This Row],[C.j. netto]]</f>
        <v>0</v>
      </c>
      <c r="G14" s="21"/>
      <c r="H14" s="22"/>
      <c r="I14" s="21"/>
      <c r="J14" s="21"/>
      <c r="K14" s="21"/>
      <c r="L14" s="21"/>
    </row>
    <row r="15" spans="1:13" x14ac:dyDescent="0.25">
      <c r="A15" s="95" t="s">
        <v>38</v>
      </c>
      <c r="B15" s="40" t="s">
        <v>396</v>
      </c>
      <c r="C15" s="47" t="s">
        <v>7</v>
      </c>
      <c r="D15" s="186">
        <v>180</v>
      </c>
      <c r="E15" s="46"/>
      <c r="F15" s="42">
        <f>Tabela62[[#This Row],[Ilość]]*Tabela62[[#This Row],[C.j. netto]]</f>
        <v>0</v>
      </c>
      <c r="G15" s="21"/>
      <c r="H15" s="22"/>
      <c r="I15" s="21"/>
      <c r="J15" s="21"/>
      <c r="K15" s="21"/>
      <c r="L15" s="21"/>
    </row>
    <row r="16" spans="1:13" ht="26.25" x14ac:dyDescent="0.25">
      <c r="A16" s="95" t="s">
        <v>40</v>
      </c>
      <c r="B16" s="40" t="s">
        <v>395</v>
      </c>
      <c r="C16" s="47" t="s">
        <v>7</v>
      </c>
      <c r="D16" s="186">
        <v>15</v>
      </c>
      <c r="E16" s="46"/>
      <c r="F16" s="42">
        <f>Tabela62[[#This Row],[Ilość]]*Tabela62[[#This Row],[C.j. netto]]</f>
        <v>0</v>
      </c>
      <c r="G16" s="21"/>
      <c r="H16" s="22"/>
      <c r="I16" s="21"/>
      <c r="J16" s="21"/>
      <c r="K16" s="21"/>
      <c r="L16" s="21"/>
    </row>
    <row r="17" spans="1:12" ht="26.25" x14ac:dyDescent="0.25">
      <c r="A17" s="95" t="s">
        <v>42</v>
      </c>
      <c r="B17" s="40" t="s">
        <v>394</v>
      </c>
      <c r="C17" s="47" t="s">
        <v>7</v>
      </c>
      <c r="D17" s="186">
        <v>150</v>
      </c>
      <c r="E17" s="46"/>
      <c r="F17" s="42">
        <f>Tabela62[[#This Row],[Ilość]]*Tabela62[[#This Row],[C.j. netto]]</f>
        <v>0</v>
      </c>
      <c r="G17" s="21"/>
      <c r="H17" s="22"/>
      <c r="I17" s="21"/>
      <c r="J17" s="21"/>
      <c r="K17" s="21"/>
      <c r="L17" s="21"/>
    </row>
    <row r="18" spans="1:12" x14ac:dyDescent="0.25">
      <c r="A18" s="95" t="s">
        <v>44</v>
      </c>
      <c r="B18" s="40" t="s">
        <v>393</v>
      </c>
      <c r="C18" s="47" t="s">
        <v>7</v>
      </c>
      <c r="D18" s="186">
        <v>30</v>
      </c>
      <c r="E18" s="46"/>
      <c r="F18" s="42">
        <f>Tabela62[[#This Row],[Ilość]]*Tabela62[[#This Row],[C.j. netto]]</f>
        <v>0</v>
      </c>
      <c r="G18" s="21"/>
      <c r="H18" s="22"/>
      <c r="I18" s="21"/>
      <c r="J18" s="21"/>
      <c r="K18" s="21"/>
      <c r="L18" s="21"/>
    </row>
    <row r="19" spans="1:12" x14ac:dyDescent="0.25">
      <c r="A19" s="95" t="s">
        <v>100</v>
      </c>
      <c r="B19" s="40" t="s">
        <v>392</v>
      </c>
      <c r="C19" s="47" t="s">
        <v>7</v>
      </c>
      <c r="D19" s="186">
        <v>6</v>
      </c>
      <c r="E19" s="46"/>
      <c r="F19" s="42">
        <f>Tabela62[[#This Row],[Ilość]]*Tabela62[[#This Row],[C.j. netto]]</f>
        <v>0</v>
      </c>
      <c r="G19" s="21"/>
      <c r="H19" s="22"/>
      <c r="I19" s="21"/>
      <c r="J19" s="21"/>
      <c r="K19" s="21"/>
      <c r="L19" s="21"/>
    </row>
    <row r="20" spans="1:12" x14ac:dyDescent="0.25">
      <c r="A20" s="95" t="s">
        <v>98</v>
      </c>
      <c r="B20" s="123" t="s">
        <v>391</v>
      </c>
      <c r="C20" s="52" t="s">
        <v>7</v>
      </c>
      <c r="D20" s="52">
        <v>16</v>
      </c>
      <c r="E20" s="92"/>
      <c r="F20" s="42">
        <f>Tabela62[[#This Row],[Ilość]]*Tabela62[[#This Row],[C.j. netto]]</f>
        <v>0</v>
      </c>
      <c r="G20" s="21"/>
      <c r="H20" s="22"/>
      <c r="I20" s="21"/>
      <c r="J20" s="21"/>
      <c r="K20" s="21"/>
      <c r="L20" s="21"/>
    </row>
    <row r="21" spans="1:12" x14ac:dyDescent="0.25">
      <c r="A21" s="94"/>
      <c r="B21" s="93"/>
      <c r="C21" s="64"/>
      <c r="D21" s="64"/>
      <c r="E21" s="63"/>
      <c r="F21" s="65">
        <f>SUBTOTAL(109,Tabela62[Wartość netto])</f>
        <v>0</v>
      </c>
      <c r="G21" s="63"/>
      <c r="H21" s="64"/>
      <c r="I21" s="63"/>
      <c r="J21" s="63"/>
      <c r="K21" s="63"/>
      <c r="L21" s="63"/>
    </row>
    <row r="22" spans="1:12" x14ac:dyDescent="0.25">
      <c r="A22" s="12"/>
      <c r="B22" s="61"/>
      <c r="E22" s="1"/>
      <c r="F22" s="11"/>
      <c r="H22" s="4"/>
    </row>
    <row r="23" spans="1:12" ht="30" x14ac:dyDescent="0.25">
      <c r="A23" s="13" t="s">
        <v>5</v>
      </c>
      <c r="B23" s="5" t="s">
        <v>46</v>
      </c>
      <c r="E23" s="1"/>
      <c r="F23" s="11"/>
      <c r="H23" s="4"/>
    </row>
    <row r="24" spans="1:12" x14ac:dyDescent="0.25">
      <c r="A24" s="12"/>
      <c r="B24" s="61"/>
      <c r="E24" s="1"/>
      <c r="F24" s="11"/>
      <c r="H24" s="4"/>
    </row>
    <row r="25" spans="1:12" ht="30" x14ac:dyDescent="0.25">
      <c r="A25" s="10" t="s">
        <v>3</v>
      </c>
      <c r="B25" s="7"/>
    </row>
    <row r="26" spans="1:12" x14ac:dyDescent="0.25">
      <c r="A26" s="8" t="s">
        <v>2</v>
      </c>
      <c r="B26" s="7"/>
      <c r="L26" s="9"/>
    </row>
    <row r="27" spans="1:12" x14ac:dyDescent="0.25">
      <c r="A27" s="8" t="s">
        <v>1</v>
      </c>
      <c r="B27" s="7"/>
      <c r="L27" s="6" t="s">
        <v>0</v>
      </c>
    </row>
    <row r="57" ht="30" customHeight="1" x14ac:dyDescent="0.25"/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6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D778BEA-C245-4F1B-ACFB-A86E87CF403A}">
  <sheetPr>
    <pageSetUpPr fitToPage="1"/>
  </sheetPr>
  <dimension ref="A1:M62"/>
  <sheetViews>
    <sheetView workbookViewId="0">
      <selection activeCell="B25" sqref="B25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406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187" t="s">
        <v>8</v>
      </c>
      <c r="B9" s="25" t="s">
        <v>405</v>
      </c>
      <c r="C9" s="24" t="s">
        <v>31</v>
      </c>
      <c r="D9" s="24">
        <v>12</v>
      </c>
      <c r="E9" s="23"/>
      <c r="F9" s="23">
        <f>Tabela63[[#This Row],[Ilość]]*Tabela63[[#This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79" t="s">
        <v>26</v>
      </c>
      <c r="B10" s="25" t="s">
        <v>404</v>
      </c>
      <c r="C10" s="24" t="s">
        <v>31</v>
      </c>
      <c r="D10" s="24">
        <v>12</v>
      </c>
      <c r="E10" s="23"/>
      <c r="F10" s="23">
        <f>Tabela63[[#This Row],[Ilość]]*Tabela63[[#This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SUBTOTAL(109,Tabela63[Wartość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E12" s="1"/>
      <c r="F12" s="11"/>
      <c r="H12" s="4"/>
    </row>
    <row r="13" spans="1:13" ht="30" x14ac:dyDescent="0.25">
      <c r="A13" s="13" t="s">
        <v>5</v>
      </c>
      <c r="B13" s="5" t="s">
        <v>46</v>
      </c>
      <c r="E13" s="1"/>
      <c r="F13" s="11"/>
      <c r="H13" s="4"/>
    </row>
    <row r="14" spans="1:13" x14ac:dyDescent="0.25">
      <c r="A14" s="12"/>
      <c r="E14" s="1"/>
      <c r="F14" s="11"/>
      <c r="H14" s="4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60" ht="30" customHeight="1" x14ac:dyDescent="0.25"/>
    <row r="61" ht="30" customHeight="1" x14ac:dyDescent="0.25"/>
    <row r="6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6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26FDE7-7526-4080-81ED-22CE8D0AEDD5}">
  <sheetPr>
    <pageSetUpPr fitToPage="1"/>
  </sheetPr>
  <dimension ref="A1:M62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409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6.25" x14ac:dyDescent="0.25">
      <c r="A9" s="187" t="s">
        <v>8</v>
      </c>
      <c r="B9" s="25" t="s">
        <v>408</v>
      </c>
      <c r="C9" s="24" t="s">
        <v>31</v>
      </c>
      <c r="D9" s="24">
        <v>750</v>
      </c>
      <c r="E9" s="23"/>
      <c r="F9" s="23">
        <f>Tabela64[[#This Row],[Ilość]]*Tabela64[[#This Row],[C.j. netto]]</f>
        <v>0</v>
      </c>
      <c r="G9" s="21"/>
      <c r="H9" s="22"/>
      <c r="I9" s="21"/>
      <c r="J9" s="21"/>
      <c r="K9" s="21"/>
      <c r="L9" s="20"/>
    </row>
    <row r="10" spans="1:13" ht="26.25" x14ac:dyDescent="0.25">
      <c r="A10" s="179" t="s">
        <v>26</v>
      </c>
      <c r="B10" s="123" t="s">
        <v>407</v>
      </c>
      <c r="C10" s="24" t="s">
        <v>31</v>
      </c>
      <c r="D10" s="24">
        <v>3200</v>
      </c>
      <c r="E10" s="23"/>
      <c r="F10" s="23">
        <f>Tabela64[[#This Row],[Ilość]]*Tabela64[[#This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SUBTOTAL(109,Tabela64[Wartość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E12" s="1"/>
      <c r="F12" s="11"/>
      <c r="H12" s="4"/>
    </row>
    <row r="13" spans="1:13" ht="30" x14ac:dyDescent="0.25">
      <c r="A13" s="13" t="s">
        <v>5</v>
      </c>
      <c r="B13" s="5" t="s">
        <v>46</v>
      </c>
      <c r="E13" s="1"/>
      <c r="F13" s="11"/>
      <c r="H13" s="4"/>
    </row>
    <row r="14" spans="1:13" x14ac:dyDescent="0.25">
      <c r="A14" s="12"/>
      <c r="E14" s="1"/>
      <c r="F14" s="11"/>
      <c r="H14" s="4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60" ht="30" customHeight="1" x14ac:dyDescent="0.25"/>
    <row r="61" ht="30" customHeight="1" x14ac:dyDescent="0.25"/>
    <row r="6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6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2D63D06-6C59-4781-8FB8-79B8B90EC8A7}">
  <sheetPr>
    <pageSetUpPr fitToPage="1"/>
  </sheetPr>
  <dimension ref="A1:M60"/>
  <sheetViews>
    <sheetView workbookViewId="0">
      <selection activeCell="B10" sqref="B10"/>
    </sheetView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410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122" t="s">
        <v>20</v>
      </c>
      <c r="B8" s="121" t="s">
        <v>19</v>
      </c>
      <c r="C8" s="121" t="s">
        <v>18</v>
      </c>
      <c r="D8" s="120" t="s">
        <v>17</v>
      </c>
      <c r="E8" s="119" t="s">
        <v>16</v>
      </c>
      <c r="F8" s="119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118" t="s">
        <v>8</v>
      </c>
      <c r="B9" s="129" t="s">
        <v>520</v>
      </c>
      <c r="C9" s="116" t="s">
        <v>31</v>
      </c>
      <c r="D9" s="170">
        <v>50</v>
      </c>
      <c r="E9" s="114"/>
      <c r="F9" s="114">
        <f>Tabela65[[#This Row],[Ilość]]*Tabela65[[#This Row],[C.j. netto]]</f>
        <v>0</v>
      </c>
      <c r="G9" s="113"/>
      <c r="H9" s="22"/>
      <c r="I9" s="21"/>
      <c r="J9" s="21"/>
      <c r="K9" s="21"/>
      <c r="L9" s="20"/>
    </row>
    <row r="10" spans="1:13" x14ac:dyDescent="0.25">
      <c r="A10" s="128"/>
      <c r="B10" s="127"/>
      <c r="C10" s="126"/>
      <c r="D10" s="126"/>
      <c r="E10" s="125"/>
      <c r="F10" s="124">
        <f>SUBTOTAL(109,Tabela65[Wartość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13" t="s">
        <v>5</v>
      </c>
      <c r="B12" s="5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8" ht="30" customHeight="1" x14ac:dyDescent="0.25"/>
    <row r="59" ht="30" customHeight="1" x14ac:dyDescent="0.25"/>
    <row r="60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6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14E72FD-E4E8-40A5-A13D-1BAB9F792E5F}">
  <sheetPr>
    <pageSetUpPr fitToPage="1"/>
  </sheetPr>
  <dimension ref="A1:M62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413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8</v>
      </c>
      <c r="B9" s="25" t="s">
        <v>412</v>
      </c>
      <c r="C9" s="24" t="s">
        <v>7</v>
      </c>
      <c r="D9" s="24">
        <v>130</v>
      </c>
      <c r="E9" s="23"/>
      <c r="F9" s="23">
        <f>Tabela66[[#This Row],[Ilość]]*Tabela66[[#This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79" t="s">
        <v>26</v>
      </c>
      <c r="B10" s="25" t="s">
        <v>411</v>
      </c>
      <c r="C10" s="24" t="s">
        <v>7</v>
      </c>
      <c r="D10" s="24">
        <v>24</v>
      </c>
      <c r="E10" s="23"/>
      <c r="F10" s="23">
        <f>Tabela66[[#This Row],[Ilość]]*Tabela66[[#This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SUBTOTAL(109,Tabela66[Wartość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E12" s="1"/>
      <c r="F12" s="11"/>
      <c r="H12" s="4"/>
    </row>
    <row r="13" spans="1:13" ht="30" x14ac:dyDescent="0.25">
      <c r="A13" s="87" t="s">
        <v>5</v>
      </c>
      <c r="B13" s="86" t="s">
        <v>46</v>
      </c>
      <c r="E13" s="1"/>
      <c r="F13" s="11"/>
      <c r="H13" s="4"/>
    </row>
    <row r="14" spans="1:13" x14ac:dyDescent="0.25">
      <c r="A14" s="12"/>
      <c r="E14" s="1"/>
      <c r="F14" s="11"/>
      <c r="H14" s="4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60" ht="30" customHeight="1" x14ac:dyDescent="0.25"/>
    <row r="61" ht="30" customHeight="1" x14ac:dyDescent="0.25"/>
    <row r="6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6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28DD28-84A5-4E5A-A0E0-97DDF2CD42F3}">
  <sheetPr>
    <pageSetUpPr fitToPage="1"/>
  </sheetPr>
  <dimension ref="A1:M62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415</v>
      </c>
      <c r="B1" s="3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6.25" x14ac:dyDescent="0.25">
      <c r="A9" s="26" t="s">
        <v>8</v>
      </c>
      <c r="B9" s="25" t="s">
        <v>414</v>
      </c>
      <c r="C9" s="24" t="s">
        <v>31</v>
      </c>
      <c r="D9" s="24">
        <v>600</v>
      </c>
      <c r="E9" s="23"/>
      <c r="F9" s="23">
        <f>Tabela67[[#This Row],[Ilość]]*Tabela67[[#This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SUBTOTAL(109,Tabela67[Wartość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5" t="s">
        <v>4</v>
      </c>
      <c r="E12" s="1"/>
      <c r="F12" s="11"/>
      <c r="H12" s="4"/>
    </row>
    <row r="13" spans="1:13" x14ac:dyDescent="0.25">
      <c r="A13" s="12"/>
      <c r="E13" s="1"/>
      <c r="F13" s="11"/>
      <c r="H13" s="4"/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60" ht="30" customHeight="1" x14ac:dyDescent="0.25"/>
    <row r="61" ht="30" customHeight="1" x14ac:dyDescent="0.25"/>
    <row r="6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6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F231CAA-1EAA-4BB9-8F46-17EF82EE272D}">
  <sheetPr>
    <pageSetUpPr fitToPage="1"/>
  </sheetPr>
  <dimension ref="A1:M62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417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8</v>
      </c>
      <c r="B9" s="25" t="s">
        <v>416</v>
      </c>
      <c r="C9" s="24" t="s">
        <v>31</v>
      </c>
      <c r="D9" s="24">
        <v>1300</v>
      </c>
      <c r="E9" s="23"/>
      <c r="F9" s="23">
        <f>Tabela68[[#This Row],[Ilość]]*Tabela68[[#This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SUBTOTAL(109,Tabela68[Wartość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5" t="s">
        <v>4</v>
      </c>
      <c r="E12" s="1"/>
      <c r="F12" s="11"/>
      <c r="H12" s="4"/>
    </row>
    <row r="13" spans="1:13" x14ac:dyDescent="0.25">
      <c r="A13" s="12"/>
      <c r="E13" s="1"/>
      <c r="F13" s="11"/>
      <c r="H13" s="4"/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60" ht="30" customHeight="1" x14ac:dyDescent="0.25"/>
    <row r="61" ht="30" customHeight="1" x14ac:dyDescent="0.25"/>
    <row r="6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6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3D5747-4B73-468C-9612-5396EB757F07}">
  <sheetPr>
    <pageSetUpPr fitToPage="1"/>
  </sheetPr>
  <dimension ref="A1:M62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420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26" t="s">
        <v>8</v>
      </c>
      <c r="B9" s="123" t="s">
        <v>419</v>
      </c>
      <c r="C9" s="24" t="s">
        <v>7</v>
      </c>
      <c r="D9" s="24">
        <v>150</v>
      </c>
      <c r="E9" s="23"/>
      <c r="F9" s="23">
        <f>Tabela69[[#This Row],[Ilość]]*Tabela69[[#This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79" t="s">
        <v>26</v>
      </c>
      <c r="B10" s="123" t="s">
        <v>418</v>
      </c>
      <c r="C10" s="24" t="s">
        <v>7</v>
      </c>
      <c r="D10" s="24">
        <v>30</v>
      </c>
      <c r="E10" s="23"/>
      <c r="F10" s="23">
        <f>Tabela69[[#This Row],[Ilość]]*Tabela69[[#This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SUBTOTAL(109,Tabela69[Wartość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E12" s="1"/>
      <c r="F12" s="11"/>
      <c r="H12" s="4"/>
    </row>
    <row r="13" spans="1:13" ht="30" x14ac:dyDescent="0.25">
      <c r="A13" s="13" t="s">
        <v>5</v>
      </c>
      <c r="B13" s="5" t="s">
        <v>4</v>
      </c>
      <c r="E13" s="1"/>
      <c r="F13" s="11"/>
      <c r="H13" s="4"/>
    </row>
    <row r="14" spans="1:13" x14ac:dyDescent="0.25">
      <c r="A14" s="12"/>
      <c r="E14" s="1"/>
      <c r="F14" s="11"/>
      <c r="H14" s="4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60" ht="30" customHeight="1" x14ac:dyDescent="0.25"/>
    <row r="61" ht="30" customHeight="1" x14ac:dyDescent="0.25"/>
    <row r="6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8A69CCF-7550-4F7B-A57F-B0FAE9EAA2A7}">
  <sheetPr>
    <pageSetUpPr fitToPage="1"/>
  </sheetPr>
  <dimension ref="A1:M17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64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9.25" customHeight="1" x14ac:dyDescent="0.25">
      <c r="A9" s="39" t="s">
        <v>8</v>
      </c>
      <c r="B9" s="40" t="s">
        <v>63</v>
      </c>
      <c r="C9" s="41" t="s">
        <v>31</v>
      </c>
      <c r="D9" s="24">
        <v>1300</v>
      </c>
      <c r="E9" s="42"/>
      <c r="F9" s="42">
        <f>Tabela7[[#This Row],[Ilość]]*Tabela7[[#This Row],[C.j. netto]]</f>
        <v>0</v>
      </c>
      <c r="G9" s="21"/>
      <c r="H9" s="22"/>
      <c r="I9" s="45"/>
      <c r="J9" s="21"/>
      <c r="K9" s="21"/>
      <c r="L9" s="20"/>
    </row>
    <row r="10" spans="1:13" x14ac:dyDescent="0.25">
      <c r="A10" s="39" t="s">
        <v>26</v>
      </c>
      <c r="B10" s="40" t="s">
        <v>62</v>
      </c>
      <c r="C10" s="41" t="s">
        <v>31</v>
      </c>
      <c r="D10" s="24">
        <v>640</v>
      </c>
      <c r="E10" s="42"/>
      <c r="F10" s="42">
        <f>Tabela7[[#This Row],[Ilość]]*Tabela7[[#This Row],[C.j. netto]]</f>
        <v>0</v>
      </c>
      <c r="G10" s="21"/>
      <c r="H10" s="22"/>
      <c r="I10" s="45"/>
      <c r="J10" s="21"/>
      <c r="K10" s="21"/>
      <c r="L10" s="20"/>
    </row>
    <row r="11" spans="1:13" x14ac:dyDescent="0.25">
      <c r="A11" s="19" t="s">
        <v>6</v>
      </c>
      <c r="B11" s="43"/>
      <c r="C11" s="16"/>
      <c r="D11" s="16"/>
      <c r="E11" s="15"/>
      <c r="F11" s="17">
        <f>SUBTOTAL(109,Tabela7[Wartość netto])</f>
        <v>0</v>
      </c>
      <c r="G11" s="15"/>
      <c r="H11" s="16"/>
      <c r="I11" s="15"/>
      <c r="J11" s="15"/>
      <c r="K11" s="15"/>
      <c r="L11" s="14"/>
    </row>
    <row r="13" spans="1:13" ht="30" x14ac:dyDescent="0.25">
      <c r="A13" s="13" t="s">
        <v>5</v>
      </c>
      <c r="B13" s="5" t="s">
        <v>46</v>
      </c>
    </row>
    <row r="15" spans="1:13" ht="30" customHeight="1" x14ac:dyDescent="0.25">
      <c r="A15" s="10" t="s">
        <v>3</v>
      </c>
      <c r="B15" s="7"/>
    </row>
    <row r="16" spans="1:13" ht="30" customHeight="1" x14ac:dyDescent="0.25">
      <c r="A16" s="8" t="s">
        <v>2</v>
      </c>
      <c r="B16" s="7"/>
      <c r="L16" s="9"/>
    </row>
    <row r="17" spans="1:12" ht="30" customHeight="1" x14ac:dyDescent="0.25">
      <c r="A17" s="8" t="s">
        <v>1</v>
      </c>
      <c r="B17" s="7"/>
      <c r="L17" s="6" t="s">
        <v>0</v>
      </c>
    </row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7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A3FD91-FA5F-4CC5-B5EB-C38BA39DF4B8}">
  <sheetPr>
    <pageSetUpPr fitToPage="1"/>
  </sheetPr>
  <dimension ref="A1:M63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423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39" t="s">
        <v>8</v>
      </c>
      <c r="B9" s="192" t="s">
        <v>422</v>
      </c>
      <c r="C9" s="191" t="s">
        <v>7</v>
      </c>
      <c r="D9" s="190">
        <v>15</v>
      </c>
      <c r="E9" s="189"/>
      <c r="F9" s="100">
        <f>Tabela70[[#This Row],[Ilość]]*Tabela70[[#This Row],[C.j. netto]]</f>
        <v>0</v>
      </c>
      <c r="G9" s="21"/>
      <c r="H9" s="22"/>
      <c r="I9" s="21"/>
      <c r="J9" s="21"/>
      <c r="K9" s="21"/>
      <c r="L9" s="20"/>
    </row>
    <row r="10" spans="1:13" ht="25.5" x14ac:dyDescent="0.25">
      <c r="A10" s="39" t="s">
        <v>26</v>
      </c>
      <c r="B10" s="188" t="s">
        <v>421</v>
      </c>
      <c r="C10" s="183" t="s">
        <v>7</v>
      </c>
      <c r="D10" s="51">
        <v>60</v>
      </c>
      <c r="E10" s="100"/>
      <c r="F10" s="100">
        <f>Tabela70[[#This Row],[Ilość]]*Tabela70[[#This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SUBTOTAL(109,Tabela70[Wartość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E12" s="1"/>
      <c r="F12" s="11"/>
      <c r="H12" s="4"/>
    </row>
    <row r="13" spans="1:13" ht="30" x14ac:dyDescent="0.25">
      <c r="A13" s="13" t="s">
        <v>5</v>
      </c>
      <c r="B13" s="5" t="s">
        <v>4</v>
      </c>
      <c r="E13" s="1"/>
      <c r="F13" s="11"/>
      <c r="H13" s="4"/>
    </row>
    <row r="14" spans="1:13" x14ac:dyDescent="0.25">
      <c r="A14" s="13"/>
      <c r="E14" s="1"/>
      <c r="F14" s="11"/>
      <c r="H14" s="4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28" spans="1:12" x14ac:dyDescent="0.25">
      <c r="B28" s="1"/>
      <c r="C28" s="1"/>
      <c r="D28" s="1"/>
      <c r="E28" s="1"/>
      <c r="F28" s="1"/>
    </row>
    <row r="29" spans="1:12" x14ac:dyDescent="0.25">
      <c r="B29" s="1"/>
      <c r="C29" s="1"/>
      <c r="D29" s="1"/>
      <c r="E29" s="1"/>
      <c r="F29" s="1"/>
    </row>
    <row r="30" spans="1:12" x14ac:dyDescent="0.25">
      <c r="B30" s="1"/>
      <c r="C30" s="1"/>
      <c r="D30" s="1"/>
      <c r="E30" s="1"/>
      <c r="F30" s="1"/>
    </row>
    <row r="31" spans="1:12" x14ac:dyDescent="0.25">
      <c r="B31" s="1"/>
      <c r="C31" s="1"/>
      <c r="D31" s="1"/>
      <c r="E31" s="1"/>
      <c r="F31" s="1"/>
    </row>
    <row r="32" spans="1:12" x14ac:dyDescent="0.25">
      <c r="B32" s="1"/>
      <c r="C32" s="1"/>
      <c r="D32" s="1"/>
      <c r="E32" s="1"/>
      <c r="F32" s="1"/>
    </row>
    <row r="33" spans="2:6" x14ac:dyDescent="0.25">
      <c r="B33" s="1"/>
      <c r="C33" s="1"/>
      <c r="D33" s="1"/>
      <c r="E33" s="1"/>
      <c r="F33" s="1"/>
    </row>
    <row r="34" spans="2:6" x14ac:dyDescent="0.25">
      <c r="B34" s="1"/>
      <c r="C34" s="1"/>
      <c r="D34" s="1"/>
      <c r="E34" s="1"/>
      <c r="F34" s="1"/>
    </row>
    <row r="35" spans="2:6" x14ac:dyDescent="0.25">
      <c r="B35" s="1"/>
      <c r="C35" s="1"/>
      <c r="D35" s="1"/>
      <c r="E35" s="1"/>
      <c r="F35" s="1"/>
    </row>
    <row r="61" ht="30" customHeight="1" x14ac:dyDescent="0.25"/>
    <row r="62" ht="30" customHeight="1" x14ac:dyDescent="0.25"/>
    <row r="6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7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94A6841-2DF2-46BE-A762-C40450BDEAF7}">
  <sheetPr>
    <pageSetUpPr fitToPage="1"/>
  </sheetPr>
  <dimension ref="A1:M62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425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6.25" x14ac:dyDescent="0.25">
      <c r="A9" s="26" t="s">
        <v>8</v>
      </c>
      <c r="B9" s="123" t="s">
        <v>424</v>
      </c>
      <c r="C9" s="24" t="s">
        <v>31</v>
      </c>
      <c r="D9" s="104">
        <v>40</v>
      </c>
      <c r="E9" s="23"/>
      <c r="F9" s="23">
        <f>Tabela71[[#This Row],[Ilość]]*Tabela71[[#This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SUBTOTAL(109,Tabela71[Wartość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5" t="s">
        <v>4</v>
      </c>
      <c r="E12" s="1"/>
      <c r="F12" s="11"/>
      <c r="H12" s="4"/>
    </row>
    <row r="13" spans="1:13" x14ac:dyDescent="0.25">
      <c r="A13" s="12"/>
      <c r="E13" s="1"/>
      <c r="F13" s="11"/>
      <c r="H13" s="4"/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60" ht="30" customHeight="1" x14ac:dyDescent="0.25"/>
    <row r="61" ht="30" customHeight="1" x14ac:dyDescent="0.25"/>
    <row r="62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7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B5010A-C960-4DB9-88B9-6E141061262C}">
  <sheetPr>
    <pageSetUpPr fitToPage="1"/>
  </sheetPr>
  <dimension ref="A1:M30"/>
  <sheetViews>
    <sheetView workbookViewId="0">
      <selection activeCell="A12" sqref="A12:B12"/>
    </sheetView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428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196" t="s">
        <v>427</v>
      </c>
      <c r="C9" s="52" t="s">
        <v>7</v>
      </c>
      <c r="D9" s="51">
        <v>12</v>
      </c>
      <c r="E9" s="100"/>
      <c r="F9" s="100">
        <f>Tabela73[[#This Row],[Ilość]]*Tabela73[[#This Row],[C.j. netto]]</f>
        <v>0</v>
      </c>
      <c r="G9" s="195"/>
      <c r="H9" s="22">
        <f>Tabela73[[#This Row],[C.j. netto]]*(1+Tabela73[[#This Row],[Stawka podatku VAT]])</f>
        <v>0</v>
      </c>
      <c r="I9" s="194">
        <f>Tabela73[[#This Row],[C.j. brutto]]*Tabela73[[#This Row],[Ilość]]</f>
        <v>0</v>
      </c>
      <c r="J9" s="21"/>
      <c r="K9" s="21"/>
      <c r="L9" s="20"/>
    </row>
    <row r="10" spans="1:13" x14ac:dyDescent="0.25">
      <c r="A10" s="39" t="s">
        <v>26</v>
      </c>
      <c r="B10" s="188" t="s">
        <v>426</v>
      </c>
      <c r="C10" s="183" t="s">
        <v>7</v>
      </c>
      <c r="D10" s="51">
        <v>12</v>
      </c>
      <c r="E10" s="100"/>
      <c r="F10" s="100">
        <f>Tabela73[[#This Row],[Ilość]]*Tabela73[[#This Row],[C.j. netto]]</f>
        <v>0</v>
      </c>
      <c r="G10" s="195"/>
      <c r="H10" s="22">
        <f>Tabela73[[#This Row],[C.j. netto]]*(1+Tabela73[[#This Row],[Stawka podatku VAT]])</f>
        <v>0</v>
      </c>
      <c r="I10" s="194">
        <f>Tabela73[[#This Row],[C.j. brutto]]*Tabela73[[#This Row],[Ilość]]</f>
        <v>0</v>
      </c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SUBTOTAL(109,Tabela73[Wartość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E12" s="1"/>
      <c r="F12" s="11"/>
      <c r="H12" s="4"/>
    </row>
    <row r="13" spans="1:13" ht="30" x14ac:dyDescent="0.25">
      <c r="A13" s="13" t="s">
        <v>5</v>
      </c>
      <c r="B13" s="5" t="s">
        <v>4</v>
      </c>
      <c r="E13" s="1"/>
      <c r="F13" s="11"/>
      <c r="H13" s="4"/>
    </row>
    <row r="14" spans="1:13" x14ac:dyDescent="0.25">
      <c r="A14" s="12"/>
      <c r="E14" s="1"/>
      <c r="F14" s="11"/>
      <c r="H14" s="4"/>
    </row>
    <row r="15" spans="1:13" ht="30" x14ac:dyDescent="0.25">
      <c r="A15" s="10" t="s">
        <v>3</v>
      </c>
      <c r="B15" s="7"/>
      <c r="G15" s="11"/>
    </row>
    <row r="16" spans="1:13" x14ac:dyDescent="0.25">
      <c r="A16" s="8" t="s">
        <v>2</v>
      </c>
      <c r="B16" s="7"/>
      <c r="H16" s="193"/>
      <c r="L16" s="9"/>
    </row>
    <row r="17" spans="1:12" x14ac:dyDescent="0.25">
      <c r="A17" s="8" t="s">
        <v>1</v>
      </c>
      <c r="B17" s="7"/>
      <c r="H17" s="193"/>
      <c r="L17" s="6" t="s">
        <v>0</v>
      </c>
    </row>
    <row r="20" spans="1:12" x14ac:dyDescent="0.25">
      <c r="E20" s="1"/>
      <c r="F20" s="1"/>
    </row>
    <row r="21" spans="1:12" x14ac:dyDescent="0.25">
      <c r="E21" s="1"/>
      <c r="F21" s="1"/>
    </row>
    <row r="22" spans="1:12" x14ac:dyDescent="0.25">
      <c r="E22" s="1"/>
      <c r="F22" s="1"/>
    </row>
    <row r="23" spans="1:12" x14ac:dyDescent="0.25">
      <c r="E23" s="1"/>
      <c r="F23" s="1"/>
    </row>
    <row r="27" spans="1:12" ht="18" customHeight="1" x14ac:dyDescent="0.25"/>
    <row r="28" spans="1:12" ht="15.75" customHeight="1" x14ac:dyDescent="0.25"/>
    <row r="29" spans="1:12" ht="17.25" customHeight="1" x14ac:dyDescent="0.25"/>
    <row r="30" spans="1:12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7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34881A8-5FDB-4EC4-BBB7-66B1D195596D}">
  <sheetPr>
    <pageSetUpPr fitToPage="1"/>
  </sheetPr>
  <dimension ref="A1:M30"/>
  <sheetViews>
    <sheetView workbookViewId="0"/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431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196" t="s">
        <v>430</v>
      </c>
      <c r="C9" s="52" t="s">
        <v>7</v>
      </c>
      <c r="D9" s="51">
        <v>20</v>
      </c>
      <c r="E9" s="100"/>
      <c r="F9" s="100">
        <f>Tabela74[[#This Row],[Ilość]]*Tabela74[[#This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39" t="s">
        <v>26</v>
      </c>
      <c r="B10" s="196" t="s">
        <v>429</v>
      </c>
      <c r="C10" s="52" t="s">
        <v>7</v>
      </c>
      <c r="D10" s="51">
        <v>130</v>
      </c>
      <c r="E10" s="100"/>
      <c r="F10" s="100">
        <f>Tabela74[[#This Row],[Ilość]]*Tabela74[[#This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SUBTOTAL(109,Tabela74[Wartość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E12" s="1"/>
      <c r="F12" s="11"/>
      <c r="H12" s="4"/>
    </row>
    <row r="13" spans="1:13" ht="30" x14ac:dyDescent="0.25">
      <c r="A13" s="13" t="s">
        <v>5</v>
      </c>
      <c r="B13" s="5" t="s">
        <v>4</v>
      </c>
      <c r="E13" s="1"/>
      <c r="F13" s="11"/>
      <c r="H13" s="4"/>
    </row>
    <row r="14" spans="1:13" x14ac:dyDescent="0.25">
      <c r="A14" s="12"/>
      <c r="E14" s="1"/>
      <c r="F14" s="11"/>
      <c r="H14" s="4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20" spans="1:12" x14ac:dyDescent="0.25">
      <c r="E20" s="1"/>
      <c r="F20" s="1"/>
    </row>
    <row r="21" spans="1:12" x14ac:dyDescent="0.25">
      <c r="E21" s="1"/>
      <c r="F21" s="1"/>
    </row>
    <row r="22" spans="1:12" x14ac:dyDescent="0.25">
      <c r="E22" s="1"/>
      <c r="F22" s="1"/>
    </row>
    <row r="23" spans="1:12" x14ac:dyDescent="0.25">
      <c r="E23" s="1"/>
      <c r="F23" s="1"/>
    </row>
    <row r="27" spans="1:12" ht="18" customHeight="1" x14ac:dyDescent="0.25"/>
    <row r="28" spans="1:12" ht="15.75" customHeight="1" x14ac:dyDescent="0.25"/>
    <row r="29" spans="1:12" ht="17.25" customHeight="1" x14ac:dyDescent="0.25"/>
    <row r="30" spans="1:12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7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36AB7C3-F260-4D71-B382-435CCF36BCEA}">
  <sheetPr>
    <pageSetUpPr fitToPage="1"/>
  </sheetPr>
  <dimension ref="A1:M29"/>
  <sheetViews>
    <sheetView tabSelected="1" workbookViewId="0"/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433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196" t="s">
        <v>432</v>
      </c>
      <c r="C9" s="52" t="s">
        <v>7</v>
      </c>
      <c r="D9" s="51">
        <v>240</v>
      </c>
      <c r="E9" s="100"/>
      <c r="F9" s="100">
        <f>Tabela75[[#This Row],[Ilość]]*Tabela75[[#This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SUBTOTAL(109,Tabela75[Wartość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5" t="s">
        <v>4</v>
      </c>
      <c r="E12" s="1"/>
      <c r="F12" s="11"/>
      <c r="H12" s="4"/>
    </row>
    <row r="13" spans="1:13" x14ac:dyDescent="0.25">
      <c r="A13" s="12"/>
      <c r="E13" s="1"/>
      <c r="F13" s="11"/>
      <c r="H13" s="4"/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19" spans="5:6" x14ac:dyDescent="0.25">
      <c r="E19" s="1"/>
      <c r="F19" s="1"/>
    </row>
    <row r="20" spans="5:6" x14ac:dyDescent="0.25">
      <c r="E20" s="1"/>
      <c r="F20" s="1"/>
    </row>
    <row r="21" spans="5:6" x14ac:dyDescent="0.25">
      <c r="E21" s="1"/>
      <c r="F21" s="1"/>
    </row>
    <row r="22" spans="5:6" x14ac:dyDescent="0.25">
      <c r="E22" s="1"/>
      <c r="F22" s="1"/>
    </row>
    <row r="26" spans="5:6" ht="18" customHeight="1" x14ac:dyDescent="0.25"/>
    <row r="27" spans="5:6" ht="15.75" customHeight="1" x14ac:dyDescent="0.25"/>
    <row r="28" spans="5:6" ht="17.25" customHeight="1" x14ac:dyDescent="0.25"/>
    <row r="29" spans="5:6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7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0C397B9-0698-402B-B38B-839AB9868C2F}">
  <sheetPr>
    <pageSetUpPr fitToPage="1"/>
  </sheetPr>
  <dimension ref="A1:M31"/>
  <sheetViews>
    <sheetView workbookViewId="0"/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437</v>
      </c>
      <c r="B1" s="35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39" t="s">
        <v>8</v>
      </c>
      <c r="B9" s="196" t="s">
        <v>436</v>
      </c>
      <c r="C9" s="52" t="s">
        <v>7</v>
      </c>
      <c r="D9" s="51">
        <v>10</v>
      </c>
      <c r="E9" s="100"/>
      <c r="F9" s="100">
        <f>Tabela76[[#This Row],[Ilość]]*Tabela76[[#This Row],[C.j. netto]]</f>
        <v>0</v>
      </c>
      <c r="G9" s="21"/>
      <c r="H9" s="22"/>
      <c r="I9" s="21"/>
      <c r="J9" s="21"/>
      <c r="K9" s="21"/>
      <c r="L9" s="20"/>
    </row>
    <row r="10" spans="1:13" ht="25.5" x14ac:dyDescent="0.25">
      <c r="A10" s="39" t="s">
        <v>123</v>
      </c>
      <c r="B10" s="196" t="s">
        <v>435</v>
      </c>
      <c r="C10" s="183" t="s">
        <v>7</v>
      </c>
      <c r="D10" s="51">
        <v>120</v>
      </c>
      <c r="E10" s="100"/>
      <c r="F10" s="100">
        <f>Tabela76[[#This Row],[Ilość]]*Tabela76[[#This Row],[C.j. netto]]</f>
        <v>0</v>
      </c>
      <c r="G10" s="21"/>
      <c r="H10" s="22"/>
      <c r="I10" s="21"/>
      <c r="J10" s="21"/>
      <c r="K10" s="21"/>
      <c r="L10" s="20"/>
    </row>
    <row r="11" spans="1:13" ht="25.5" x14ac:dyDescent="0.25">
      <c r="A11" s="39" t="s">
        <v>29</v>
      </c>
      <c r="B11" s="196" t="s">
        <v>434</v>
      </c>
      <c r="C11" s="183" t="s">
        <v>7</v>
      </c>
      <c r="D11" s="51">
        <v>10</v>
      </c>
      <c r="E11" s="100"/>
      <c r="F11" s="100">
        <f>Tabela76[[#This Row],[Ilość]]*Tabela76[[#This Row],[C.j. netto]]</f>
        <v>0</v>
      </c>
      <c r="G11" s="21"/>
      <c r="H11" s="22"/>
      <c r="I11" s="21"/>
      <c r="J11" s="21"/>
      <c r="K11" s="21"/>
      <c r="L11" s="20"/>
    </row>
    <row r="12" spans="1:13" x14ac:dyDescent="0.25">
      <c r="A12" s="19" t="s">
        <v>6</v>
      </c>
      <c r="B12" s="18"/>
      <c r="C12" s="16"/>
      <c r="D12" s="16"/>
      <c r="E12" s="15"/>
      <c r="F12" s="17">
        <f>SUBTOTAL(109,Tabela76[Wartość netto])</f>
        <v>0</v>
      </c>
      <c r="G12" s="15"/>
      <c r="H12" s="16"/>
      <c r="I12" s="15"/>
      <c r="J12" s="15"/>
      <c r="K12" s="15"/>
      <c r="L12" s="14"/>
    </row>
    <row r="13" spans="1:13" x14ac:dyDescent="0.25">
      <c r="A13" s="12"/>
      <c r="E13" s="1"/>
      <c r="F13" s="11"/>
      <c r="H13" s="4"/>
    </row>
    <row r="14" spans="1:13" ht="30" x14ac:dyDescent="0.25">
      <c r="A14" s="13" t="s">
        <v>5</v>
      </c>
      <c r="B14" s="5" t="s">
        <v>4</v>
      </c>
      <c r="E14" s="1"/>
      <c r="F14" s="11"/>
      <c r="H14" s="4"/>
    </row>
    <row r="15" spans="1:13" x14ac:dyDescent="0.25">
      <c r="A15" s="12"/>
      <c r="E15" s="1"/>
      <c r="F15" s="11"/>
      <c r="H15" s="4"/>
    </row>
    <row r="16" spans="1:13" ht="30" x14ac:dyDescent="0.25">
      <c r="A16" s="10" t="s">
        <v>3</v>
      </c>
      <c r="B16" s="7"/>
    </row>
    <row r="17" spans="1:12" x14ac:dyDescent="0.25">
      <c r="A17" s="8" t="s">
        <v>2</v>
      </c>
      <c r="B17" s="7"/>
      <c r="L17" s="9"/>
    </row>
    <row r="18" spans="1:12" x14ac:dyDescent="0.25">
      <c r="A18" s="8" t="s">
        <v>1</v>
      </c>
      <c r="B18" s="7"/>
      <c r="L18" s="6" t="s">
        <v>0</v>
      </c>
    </row>
    <row r="21" spans="1:12" x14ac:dyDescent="0.25">
      <c r="E21" s="1"/>
      <c r="F21" s="1"/>
    </row>
    <row r="22" spans="1:12" x14ac:dyDescent="0.25">
      <c r="E22" s="1"/>
      <c r="F22" s="1"/>
    </row>
    <row r="23" spans="1:12" x14ac:dyDescent="0.25">
      <c r="E23" s="1"/>
      <c r="F23" s="1"/>
    </row>
    <row r="24" spans="1:12" x14ac:dyDescent="0.25">
      <c r="E24" s="1"/>
      <c r="F24" s="1"/>
    </row>
    <row r="28" spans="1:12" ht="18" customHeight="1" x14ac:dyDescent="0.25"/>
    <row r="29" spans="1:12" ht="15.75" customHeight="1" x14ac:dyDescent="0.25"/>
    <row r="30" spans="1:12" ht="17.25" customHeight="1" x14ac:dyDescent="0.25"/>
    <row r="31" spans="1:12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7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E9E9AD-BC0E-439E-8F18-6FF7B98E69A6}">
  <sheetPr>
    <pageSetUpPr fitToPage="1"/>
  </sheetPr>
  <dimension ref="A1:M29"/>
  <sheetViews>
    <sheetView workbookViewId="0"/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439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196" t="s">
        <v>438</v>
      </c>
      <c r="C9" s="52" t="s">
        <v>7</v>
      </c>
      <c r="D9" s="51">
        <v>50</v>
      </c>
      <c r="E9" s="100"/>
      <c r="F9" s="100">
        <f>Tabela77[[#This Row],[Ilość]]*Tabela77[[#This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SUBTOTAL(109,Tabela77[Wartość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5" t="s">
        <v>4</v>
      </c>
      <c r="E12" s="1"/>
      <c r="F12" s="11"/>
      <c r="H12" s="4"/>
    </row>
    <row r="13" spans="1:13" x14ac:dyDescent="0.25">
      <c r="A13" s="12"/>
      <c r="E13" s="1"/>
      <c r="F13" s="11"/>
      <c r="H13" s="4"/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19" spans="5:6" x14ac:dyDescent="0.25">
      <c r="E19" s="1"/>
      <c r="F19" s="1"/>
    </row>
    <row r="20" spans="5:6" x14ac:dyDescent="0.25">
      <c r="E20" s="1"/>
      <c r="F20" s="1"/>
    </row>
    <row r="21" spans="5:6" x14ac:dyDescent="0.25">
      <c r="E21" s="1"/>
      <c r="F21" s="1"/>
    </row>
    <row r="22" spans="5:6" x14ac:dyDescent="0.25">
      <c r="E22" s="1"/>
      <c r="F22" s="1"/>
    </row>
    <row r="26" spans="5:6" ht="18" customHeight="1" x14ac:dyDescent="0.25"/>
    <row r="27" spans="5:6" ht="15.75" customHeight="1" x14ac:dyDescent="0.25"/>
    <row r="28" spans="5:6" ht="17.25" customHeight="1" x14ac:dyDescent="0.25"/>
    <row r="29" spans="5:6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7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C1CB655-AC48-4640-90FD-E8A339FAC554}">
  <sheetPr>
    <pageSetUpPr fitToPage="1"/>
  </sheetPr>
  <dimension ref="A1:M30"/>
  <sheetViews>
    <sheetView workbookViewId="0"/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443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196" t="s">
        <v>442</v>
      </c>
      <c r="C9" s="52" t="s">
        <v>7</v>
      </c>
      <c r="D9" s="51">
        <v>70</v>
      </c>
      <c r="E9" s="100"/>
      <c r="F9" s="100">
        <f>Tabela78[[#This Row],[Ilość]]*Tabela78[[#This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SUBTOTAL(109,Tabela78[Wartość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98" t="s">
        <v>441</v>
      </c>
      <c r="B12" s="197" t="s">
        <v>440</v>
      </c>
      <c r="E12" s="1"/>
      <c r="F12" s="11"/>
      <c r="H12" s="4"/>
    </row>
    <row r="13" spans="1:13" x14ac:dyDescent="0.25">
      <c r="A13" s="12"/>
      <c r="E13" s="1"/>
      <c r="F13" s="11"/>
      <c r="H13" s="4"/>
    </row>
    <row r="14" spans="1:13" x14ac:dyDescent="0.25">
      <c r="A14" s="12"/>
      <c r="E14" s="1"/>
      <c r="F14" s="11"/>
      <c r="H14" s="4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20" spans="1:12" x14ac:dyDescent="0.25">
      <c r="E20" s="1"/>
      <c r="F20" s="1"/>
    </row>
    <row r="21" spans="1:12" x14ac:dyDescent="0.25">
      <c r="E21" s="1"/>
      <c r="F21" s="1"/>
    </row>
    <row r="22" spans="1:12" x14ac:dyDescent="0.25">
      <c r="E22" s="1"/>
      <c r="F22" s="1"/>
    </row>
    <row r="23" spans="1:12" x14ac:dyDescent="0.25">
      <c r="E23" s="1"/>
      <c r="F23" s="1"/>
    </row>
    <row r="27" spans="1:12" ht="18" customHeight="1" x14ac:dyDescent="0.25"/>
    <row r="28" spans="1:12" ht="15.75" customHeight="1" x14ac:dyDescent="0.25"/>
    <row r="29" spans="1:12" ht="17.25" customHeight="1" x14ac:dyDescent="0.25"/>
    <row r="30" spans="1:12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7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DCC17-E986-4F7A-8DA3-3E27A8149DAF}">
  <sheetPr>
    <tabColor theme="5"/>
    <pageSetUpPr fitToPage="1"/>
  </sheetPr>
  <dimension ref="A1:M30"/>
  <sheetViews>
    <sheetView workbookViewId="0">
      <selection activeCell="G21" sqref="G21"/>
    </sheetView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445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39" t="s">
        <v>8</v>
      </c>
      <c r="B9" s="196" t="s">
        <v>444</v>
      </c>
      <c r="C9" s="52" t="s">
        <v>7</v>
      </c>
      <c r="D9" s="51">
        <v>50</v>
      </c>
      <c r="E9" s="100"/>
      <c r="F9" s="100">
        <f>Tabela79[[#This Row],[Ilość]]*Tabela79[[#This Row],[C.j. netto]]</f>
        <v>0</v>
      </c>
      <c r="G9" s="21"/>
      <c r="H9" s="22"/>
      <c r="I9" s="21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SUBTOTAL(109,Tabela79[Wartość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231" t="s">
        <v>5</v>
      </c>
      <c r="B12" s="222" t="s">
        <v>4</v>
      </c>
      <c r="E12" s="1"/>
      <c r="F12" s="11"/>
      <c r="H12" s="4"/>
    </row>
    <row r="13" spans="1:13" ht="30" x14ac:dyDescent="0.25">
      <c r="A13" s="231"/>
      <c r="B13" s="219" t="s">
        <v>521</v>
      </c>
      <c r="E13" s="1"/>
      <c r="F13" s="11"/>
      <c r="H13" s="4"/>
    </row>
    <row r="14" spans="1:13" x14ac:dyDescent="0.25">
      <c r="A14" s="12"/>
      <c r="E14" s="1"/>
      <c r="F14" s="11"/>
      <c r="H14" s="4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20" spans="1:12" x14ac:dyDescent="0.25">
      <c r="E20" s="1"/>
      <c r="F20" s="1"/>
    </row>
    <row r="21" spans="1:12" x14ac:dyDescent="0.25">
      <c r="E21" s="1"/>
      <c r="F21" s="1"/>
    </row>
    <row r="22" spans="1:12" x14ac:dyDescent="0.25">
      <c r="E22" s="1"/>
      <c r="F22" s="1"/>
    </row>
    <row r="23" spans="1:12" x14ac:dyDescent="0.25">
      <c r="E23" s="1"/>
      <c r="F23" s="1"/>
    </row>
    <row r="27" spans="1:12" ht="18" customHeight="1" x14ac:dyDescent="0.25"/>
    <row r="28" spans="1:12" ht="15.75" customHeight="1" x14ac:dyDescent="0.25"/>
    <row r="29" spans="1:12" ht="17.25" customHeight="1" x14ac:dyDescent="0.25"/>
    <row r="30" spans="1:12" ht="19.5" customHeight="1" x14ac:dyDescent="0.25"/>
  </sheetData>
  <mergeCells count="4">
    <mergeCell ref="B3:E3"/>
    <mergeCell ref="B4:E4"/>
    <mergeCell ref="B5:E5"/>
    <mergeCell ref="A12:A13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7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0F8AB2-0480-469C-BA1A-009036422C70}">
  <sheetPr>
    <pageSetUpPr fitToPage="1"/>
  </sheetPr>
  <dimension ref="A1:M33"/>
  <sheetViews>
    <sheetView workbookViewId="0"/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451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196" t="s">
        <v>450</v>
      </c>
      <c r="C9" s="52" t="s">
        <v>7</v>
      </c>
      <c r="D9" s="51">
        <v>30</v>
      </c>
      <c r="E9" s="100"/>
      <c r="F9" s="100">
        <f>Tabela80[[#This Row],[Ilość]]*Tabela80[[#This Row],[C.j. netto]]</f>
        <v>0</v>
      </c>
      <c r="G9" s="21"/>
      <c r="H9" s="200"/>
      <c r="I9" s="21"/>
      <c r="J9" s="21"/>
      <c r="K9" s="21"/>
      <c r="L9" s="20"/>
    </row>
    <row r="10" spans="1:13" x14ac:dyDescent="0.25">
      <c r="A10" s="199" t="s">
        <v>26</v>
      </c>
      <c r="B10" s="188" t="s">
        <v>449</v>
      </c>
      <c r="C10" s="183" t="s">
        <v>7</v>
      </c>
      <c r="D10" s="51">
        <v>140</v>
      </c>
      <c r="E10" s="100"/>
      <c r="F10" s="100">
        <f>Tabela80[[#This Row],[Ilość]]*Tabela80[[#This Row],[C.j. netto]]</f>
        <v>0</v>
      </c>
      <c r="G10" s="21"/>
      <c r="H10" s="200"/>
      <c r="I10" s="21"/>
      <c r="J10" s="21"/>
      <c r="K10" s="21"/>
      <c r="L10" s="20"/>
    </row>
    <row r="11" spans="1:13" x14ac:dyDescent="0.25">
      <c r="A11" s="199" t="s">
        <v>29</v>
      </c>
      <c r="B11" s="188" t="s">
        <v>448</v>
      </c>
      <c r="C11" s="183" t="s">
        <v>7</v>
      </c>
      <c r="D11" s="51">
        <v>30</v>
      </c>
      <c r="E11" s="100"/>
      <c r="F11" s="100">
        <f>Tabela80[[#This Row],[Ilość]]*Tabela80[[#This Row],[C.j. netto]]</f>
        <v>0</v>
      </c>
      <c r="G11" s="21"/>
      <c r="H11" s="200"/>
      <c r="I11" s="21"/>
      <c r="J11" s="21"/>
      <c r="K11" s="21"/>
      <c r="L11" s="20"/>
    </row>
    <row r="12" spans="1:13" x14ac:dyDescent="0.25">
      <c r="A12" s="199" t="s">
        <v>32</v>
      </c>
      <c r="B12" s="188" t="s">
        <v>447</v>
      </c>
      <c r="C12" s="183" t="s">
        <v>7</v>
      </c>
      <c r="D12" s="51">
        <v>140</v>
      </c>
      <c r="E12" s="100"/>
      <c r="F12" s="100">
        <f>Tabela80[[#This Row],[Ilość]]*Tabela80[[#This Row],[C.j. netto]]</f>
        <v>0</v>
      </c>
      <c r="G12" s="21"/>
      <c r="H12" s="200"/>
      <c r="I12" s="21"/>
      <c r="J12" s="21"/>
      <c r="K12" s="21"/>
      <c r="L12" s="20"/>
    </row>
    <row r="13" spans="1:13" x14ac:dyDescent="0.25">
      <c r="A13" s="199" t="s">
        <v>34</v>
      </c>
      <c r="B13" s="188" t="s">
        <v>446</v>
      </c>
      <c r="C13" s="183" t="s">
        <v>7</v>
      </c>
      <c r="D13" s="51">
        <v>30</v>
      </c>
      <c r="E13" s="100"/>
      <c r="F13" s="100">
        <f>Tabela80[[#This Row],[Ilość]]*Tabela80[[#This Row],[C.j. netto]]</f>
        <v>0</v>
      </c>
      <c r="G13" s="21"/>
      <c r="H13" s="22"/>
      <c r="I13" s="21"/>
      <c r="J13" s="21"/>
      <c r="K13" s="21"/>
      <c r="L13" s="20"/>
    </row>
    <row r="14" spans="1:13" x14ac:dyDescent="0.25">
      <c r="A14" s="19" t="s">
        <v>6</v>
      </c>
      <c r="B14" s="18"/>
      <c r="C14" s="16"/>
      <c r="D14" s="16"/>
      <c r="E14" s="15"/>
      <c r="F14" s="17">
        <f>SUBTOTAL(109,Tabela80[Wartość netto])</f>
        <v>0</v>
      </c>
      <c r="G14" s="15"/>
      <c r="H14" s="16"/>
      <c r="I14" s="15"/>
      <c r="J14" s="15"/>
      <c r="K14" s="15"/>
      <c r="L14" s="14"/>
    </row>
    <row r="15" spans="1:13" x14ac:dyDescent="0.25">
      <c r="A15" s="12"/>
      <c r="E15" s="1"/>
      <c r="F15" s="11"/>
      <c r="H15" s="4"/>
    </row>
    <row r="16" spans="1:13" ht="30" x14ac:dyDescent="0.25">
      <c r="A16" s="13" t="s">
        <v>5</v>
      </c>
      <c r="B16" s="5" t="s">
        <v>4</v>
      </c>
      <c r="E16" s="1"/>
      <c r="F16" s="11"/>
      <c r="H16" s="4"/>
    </row>
    <row r="17" spans="1:12" x14ac:dyDescent="0.25">
      <c r="A17" s="12"/>
      <c r="E17" s="1"/>
      <c r="F17" s="11"/>
      <c r="H17" s="4"/>
    </row>
    <row r="18" spans="1:12" ht="30" x14ac:dyDescent="0.25">
      <c r="A18" s="10" t="s">
        <v>3</v>
      </c>
      <c r="B18" s="7"/>
    </row>
    <row r="19" spans="1:12" x14ac:dyDescent="0.25">
      <c r="A19" s="8" t="s">
        <v>2</v>
      </c>
      <c r="B19" s="7"/>
      <c r="L19" s="9"/>
    </row>
    <row r="20" spans="1:12" x14ac:dyDescent="0.25">
      <c r="A20" s="8" t="s">
        <v>1</v>
      </c>
      <c r="B20" s="7"/>
      <c r="L20" s="6" t="s">
        <v>0</v>
      </c>
    </row>
    <row r="23" spans="1:12" x14ac:dyDescent="0.25">
      <c r="E23" s="1"/>
      <c r="F23" s="1"/>
    </row>
    <row r="24" spans="1:12" x14ac:dyDescent="0.25">
      <c r="E24" s="1"/>
      <c r="F24" s="1"/>
    </row>
    <row r="25" spans="1:12" x14ac:dyDescent="0.25">
      <c r="E25" s="1"/>
      <c r="F25" s="1"/>
    </row>
    <row r="26" spans="1:12" x14ac:dyDescent="0.25">
      <c r="E26" s="1"/>
      <c r="F26" s="1"/>
    </row>
    <row r="30" spans="1:12" ht="18" customHeight="1" x14ac:dyDescent="0.25"/>
    <row r="31" spans="1:12" ht="15.75" customHeight="1" x14ac:dyDescent="0.25"/>
    <row r="32" spans="1:12" ht="17.25" customHeight="1" x14ac:dyDescent="0.25"/>
    <row r="33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0FCE88D-5F69-4BCE-A514-55C00C92B4D3}">
  <sheetPr>
    <pageSetUpPr fitToPage="1"/>
  </sheetPr>
  <dimension ref="A1:M54"/>
  <sheetViews>
    <sheetView topLeftCell="A10" workbookViewId="0">
      <selection activeCell="B47" sqref="B47"/>
    </sheetView>
  </sheetViews>
  <sheetFormatPr defaultColWidth="8.7109375" defaultRowHeight="15" x14ac:dyDescent="0.25"/>
  <cols>
    <col min="1" max="1" width="15.28515625" style="1" customWidth="1"/>
    <col min="2" max="2" width="62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82" t="s">
        <v>112</v>
      </c>
      <c r="B1" s="37" t="s">
        <v>111</v>
      </c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s="80" customFormat="1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81"/>
    </row>
    <row r="9" spans="1:13" s="62" customFormat="1" ht="12.75" x14ac:dyDescent="0.2">
      <c r="A9" s="74" t="s">
        <v>8</v>
      </c>
      <c r="B9" s="79" t="s">
        <v>110</v>
      </c>
      <c r="C9" s="24" t="s">
        <v>28</v>
      </c>
      <c r="D9" s="24">
        <v>1800</v>
      </c>
      <c r="E9" s="23"/>
      <c r="F9" s="69">
        <f>Tabela8[[#This Row],[Ilość]]*Tabela8[[#This Row],[C.j. netto]]</f>
        <v>0</v>
      </c>
      <c r="G9" s="67"/>
      <c r="H9" s="68"/>
      <c r="I9" s="67"/>
      <c r="J9" s="67"/>
      <c r="K9" s="67"/>
      <c r="L9" s="67"/>
    </row>
    <row r="10" spans="1:13" s="62" customFormat="1" ht="12.75" x14ac:dyDescent="0.2">
      <c r="A10" s="74" t="s">
        <v>26</v>
      </c>
      <c r="B10" s="73" t="s">
        <v>109</v>
      </c>
      <c r="C10" s="24" t="s">
        <v>28</v>
      </c>
      <c r="D10" s="71">
        <v>700</v>
      </c>
      <c r="E10" s="69"/>
      <c r="F10" s="69">
        <f>Tabela8[[#This Row],[Ilość]]*Tabela8[[#This Row],[C.j. netto]]</f>
        <v>0</v>
      </c>
      <c r="G10" s="67"/>
      <c r="H10" s="68"/>
      <c r="I10" s="67"/>
      <c r="J10" s="67"/>
      <c r="K10" s="67"/>
      <c r="L10" s="67"/>
    </row>
    <row r="11" spans="1:13" s="62" customFormat="1" ht="12.75" x14ac:dyDescent="0.2">
      <c r="A11" s="74" t="s">
        <v>29</v>
      </c>
      <c r="B11" s="73" t="s">
        <v>108</v>
      </c>
      <c r="C11" s="24" t="s">
        <v>28</v>
      </c>
      <c r="D11" s="71">
        <v>500</v>
      </c>
      <c r="E11" s="70"/>
      <c r="F11" s="69">
        <f>Tabela8[[#This Row],[Ilość]]*Tabela8[[#This Row],[C.j. netto]]</f>
        <v>0</v>
      </c>
      <c r="G11" s="67"/>
      <c r="H11" s="68"/>
      <c r="I11" s="67"/>
      <c r="J11" s="67"/>
      <c r="K11" s="67"/>
      <c r="L11" s="67"/>
    </row>
    <row r="12" spans="1:13" s="62" customFormat="1" ht="12.75" x14ac:dyDescent="0.25">
      <c r="A12" s="74" t="s">
        <v>32</v>
      </c>
      <c r="B12" s="73" t="s">
        <v>107</v>
      </c>
      <c r="C12" s="71" t="s">
        <v>28</v>
      </c>
      <c r="D12" s="71">
        <v>250</v>
      </c>
      <c r="E12" s="70"/>
      <c r="F12" s="69">
        <f>Tabela8[[#This Row],[Ilość]]*Tabela8[[#This Row],[C.j. netto]]</f>
        <v>0</v>
      </c>
      <c r="G12" s="67"/>
      <c r="H12" s="68"/>
      <c r="I12" s="67"/>
      <c r="J12" s="67"/>
      <c r="K12" s="67"/>
      <c r="L12" s="67"/>
    </row>
    <row r="13" spans="1:13" s="62" customFormat="1" ht="12.75" x14ac:dyDescent="0.25">
      <c r="A13" s="74" t="s">
        <v>34</v>
      </c>
      <c r="B13" s="73" t="s">
        <v>106</v>
      </c>
      <c r="C13" s="71" t="s">
        <v>28</v>
      </c>
      <c r="D13" s="71">
        <v>80</v>
      </c>
      <c r="E13" s="70"/>
      <c r="F13" s="69">
        <f>Tabela8[[#This Row],[Ilość]]*Tabela8[[#This Row],[C.j. netto]]</f>
        <v>0</v>
      </c>
      <c r="G13" s="67"/>
      <c r="H13" s="68"/>
      <c r="I13" s="67"/>
      <c r="J13" s="67"/>
      <c r="K13" s="67"/>
      <c r="L13" s="67"/>
    </row>
    <row r="14" spans="1:13" s="62" customFormat="1" ht="12.75" x14ac:dyDescent="0.25">
      <c r="A14" s="74" t="s">
        <v>36</v>
      </c>
      <c r="B14" s="73" t="s">
        <v>105</v>
      </c>
      <c r="C14" s="71" t="s">
        <v>28</v>
      </c>
      <c r="D14" s="71">
        <v>250</v>
      </c>
      <c r="E14" s="70"/>
      <c r="F14" s="69">
        <f>Tabela8[[#This Row],[Ilość]]*Tabela8[[#This Row],[C.j. netto]]</f>
        <v>0</v>
      </c>
      <c r="G14" s="67"/>
      <c r="H14" s="68"/>
      <c r="I14" s="67"/>
      <c r="J14" s="67"/>
      <c r="K14" s="67"/>
      <c r="L14" s="67"/>
    </row>
    <row r="15" spans="1:13" s="62" customFormat="1" ht="12.75" x14ac:dyDescent="0.25">
      <c r="A15" s="74" t="s">
        <v>38</v>
      </c>
      <c r="B15" s="73" t="s">
        <v>104</v>
      </c>
      <c r="C15" s="71" t="s">
        <v>28</v>
      </c>
      <c r="D15" s="71">
        <v>400</v>
      </c>
      <c r="E15" s="69"/>
      <c r="F15" s="69">
        <f>Tabela8[[#This Row],[Ilość]]*Tabela8[[#This Row],[C.j. netto]]</f>
        <v>0</v>
      </c>
      <c r="G15" s="67"/>
      <c r="H15" s="68"/>
      <c r="I15" s="67"/>
      <c r="J15" s="67"/>
      <c r="K15" s="67"/>
      <c r="L15" s="67"/>
    </row>
    <row r="16" spans="1:13" s="62" customFormat="1" x14ac:dyDescent="0.25">
      <c r="A16" s="74" t="s">
        <v>40</v>
      </c>
      <c r="B16" s="78" t="s">
        <v>103</v>
      </c>
      <c r="C16" s="71" t="s">
        <v>28</v>
      </c>
      <c r="D16" s="71">
        <v>200</v>
      </c>
      <c r="E16" s="69"/>
      <c r="F16" s="69">
        <f>Tabela8[[#This Row],[Ilość]]*Tabela8[[#This Row],[C.j. netto]]</f>
        <v>0</v>
      </c>
      <c r="G16" s="67"/>
      <c r="H16" s="68"/>
      <c r="I16" s="67"/>
      <c r="J16" s="67"/>
      <c r="K16" s="67"/>
      <c r="L16" s="67"/>
    </row>
    <row r="17" spans="1:12" s="62" customFormat="1" x14ac:dyDescent="0.25">
      <c r="A17" s="74" t="s">
        <v>42</v>
      </c>
      <c r="B17" s="78" t="s">
        <v>102</v>
      </c>
      <c r="C17" s="71" t="s">
        <v>28</v>
      </c>
      <c r="D17" s="71">
        <v>500</v>
      </c>
      <c r="E17" s="69"/>
      <c r="F17" s="69">
        <f>Tabela8[[#This Row],[Ilość]]*Tabela8[[#This Row],[C.j. netto]]</f>
        <v>0</v>
      </c>
      <c r="G17" s="67"/>
      <c r="H17" s="68"/>
      <c r="I17" s="67"/>
      <c r="J17" s="67"/>
      <c r="K17" s="67"/>
      <c r="L17" s="67"/>
    </row>
    <row r="18" spans="1:12" s="62" customFormat="1" ht="12.75" x14ac:dyDescent="0.25">
      <c r="A18" s="74" t="s">
        <v>44</v>
      </c>
      <c r="B18" s="73" t="s">
        <v>101</v>
      </c>
      <c r="C18" s="71" t="s">
        <v>28</v>
      </c>
      <c r="D18" s="71">
        <v>750</v>
      </c>
      <c r="E18" s="69"/>
      <c r="F18" s="69">
        <f>Tabela8[[#This Row],[Ilość]]*Tabela8[[#This Row],[C.j. netto]]</f>
        <v>0</v>
      </c>
      <c r="G18" s="67"/>
      <c r="H18" s="68"/>
      <c r="I18" s="67"/>
      <c r="J18" s="67"/>
      <c r="K18" s="67"/>
      <c r="L18" s="67"/>
    </row>
    <row r="19" spans="1:12" s="62" customFormat="1" x14ac:dyDescent="0.25">
      <c r="A19" s="74" t="s">
        <v>100</v>
      </c>
      <c r="B19" s="77" t="s">
        <v>99</v>
      </c>
      <c r="C19" s="71" t="s">
        <v>28</v>
      </c>
      <c r="D19" s="71">
        <v>30</v>
      </c>
      <c r="E19" s="69"/>
      <c r="F19" s="69">
        <f>Tabela8[[#This Row],[Ilość]]*Tabela8[[#This Row],[C.j. netto]]</f>
        <v>0</v>
      </c>
      <c r="G19" s="67"/>
      <c r="H19" s="68"/>
      <c r="I19" s="67"/>
      <c r="J19" s="67"/>
      <c r="K19" s="67"/>
      <c r="L19" s="67"/>
    </row>
    <row r="20" spans="1:12" s="62" customFormat="1" x14ac:dyDescent="0.25">
      <c r="A20" s="74" t="s">
        <v>98</v>
      </c>
      <c r="B20" s="77" t="s">
        <v>97</v>
      </c>
      <c r="C20" s="71" t="s">
        <v>28</v>
      </c>
      <c r="D20" s="71">
        <v>50</v>
      </c>
      <c r="E20" s="69"/>
      <c r="F20" s="69">
        <f>Tabela8[[#This Row],[Ilość]]*Tabela8[[#This Row],[C.j. netto]]</f>
        <v>0</v>
      </c>
      <c r="G20" s="67"/>
      <c r="H20" s="68"/>
      <c r="I20" s="67"/>
      <c r="J20" s="67"/>
      <c r="K20" s="67"/>
      <c r="L20" s="67"/>
    </row>
    <row r="21" spans="1:12" s="62" customFormat="1" x14ac:dyDescent="0.25">
      <c r="A21" s="74" t="s">
        <v>96</v>
      </c>
      <c r="B21" s="77" t="s">
        <v>95</v>
      </c>
      <c r="C21" s="71" t="s">
        <v>28</v>
      </c>
      <c r="D21" s="71">
        <v>300</v>
      </c>
      <c r="E21" s="69"/>
      <c r="F21" s="69">
        <f>Tabela8[[#This Row],[Ilość]]*Tabela8[[#This Row],[C.j. netto]]</f>
        <v>0</v>
      </c>
      <c r="G21" s="67"/>
      <c r="H21" s="68"/>
      <c r="I21" s="67"/>
      <c r="J21" s="67"/>
      <c r="K21" s="67"/>
      <c r="L21" s="67"/>
    </row>
    <row r="22" spans="1:12" s="62" customFormat="1" ht="12.75" x14ac:dyDescent="0.25">
      <c r="A22" s="74" t="s">
        <v>94</v>
      </c>
      <c r="B22" s="73" t="s">
        <v>93</v>
      </c>
      <c r="C22" s="71" t="s">
        <v>28</v>
      </c>
      <c r="D22" s="71">
        <v>20</v>
      </c>
      <c r="E22" s="69"/>
      <c r="F22" s="69">
        <f>Tabela8[[#This Row],[Ilość]]*Tabela8[[#This Row],[C.j. netto]]</f>
        <v>0</v>
      </c>
      <c r="G22" s="67"/>
      <c r="H22" s="68"/>
      <c r="I22" s="67"/>
      <c r="J22" s="67"/>
      <c r="K22" s="67"/>
      <c r="L22" s="67"/>
    </row>
    <row r="23" spans="1:12" s="62" customFormat="1" ht="12.75" x14ac:dyDescent="0.25">
      <c r="A23" s="74" t="s">
        <v>92</v>
      </c>
      <c r="B23" s="73" t="s">
        <v>91</v>
      </c>
      <c r="C23" s="71" t="s">
        <v>28</v>
      </c>
      <c r="D23" s="76">
        <v>900</v>
      </c>
      <c r="E23" s="69"/>
      <c r="F23" s="69">
        <f>Tabela8[[#This Row],[Ilość]]*Tabela8[[#This Row],[C.j. netto]]</f>
        <v>0</v>
      </c>
      <c r="G23" s="67"/>
      <c r="H23" s="68"/>
      <c r="I23" s="67"/>
      <c r="J23" s="67"/>
      <c r="K23" s="67"/>
      <c r="L23" s="67"/>
    </row>
    <row r="24" spans="1:12" s="62" customFormat="1" ht="12.75" x14ac:dyDescent="0.25">
      <c r="A24" s="74" t="s">
        <v>90</v>
      </c>
      <c r="B24" s="73" t="s">
        <v>89</v>
      </c>
      <c r="C24" s="71" t="s">
        <v>28</v>
      </c>
      <c r="D24" s="71">
        <v>20</v>
      </c>
      <c r="E24" s="69"/>
      <c r="F24" s="69">
        <f>Tabela8[[#This Row],[Ilość]]*Tabela8[[#This Row],[C.j. netto]]</f>
        <v>0</v>
      </c>
      <c r="G24" s="67"/>
      <c r="H24" s="68"/>
      <c r="I24" s="67"/>
      <c r="J24" s="67"/>
      <c r="K24" s="67"/>
      <c r="L24" s="67"/>
    </row>
    <row r="25" spans="1:12" s="62" customFormat="1" ht="12.75" x14ac:dyDescent="0.25">
      <c r="A25" s="74" t="s">
        <v>88</v>
      </c>
      <c r="B25" s="73" t="s">
        <v>87</v>
      </c>
      <c r="C25" s="71" t="s">
        <v>28</v>
      </c>
      <c r="D25" s="71">
        <v>120</v>
      </c>
      <c r="E25" s="69"/>
      <c r="F25" s="69">
        <f>Tabela8[[#This Row],[Ilość]]*Tabela8[[#This Row],[C.j. netto]]</f>
        <v>0</v>
      </c>
      <c r="G25" s="67"/>
      <c r="H25" s="68"/>
      <c r="I25" s="67"/>
      <c r="J25" s="67"/>
      <c r="K25" s="67"/>
      <c r="L25" s="67"/>
    </row>
    <row r="26" spans="1:12" s="62" customFormat="1" ht="12.75" x14ac:dyDescent="0.25">
      <c r="A26" s="74" t="s">
        <v>86</v>
      </c>
      <c r="B26" s="73" t="s">
        <v>85</v>
      </c>
      <c r="C26" s="71" t="s">
        <v>28</v>
      </c>
      <c r="D26" s="71">
        <v>850</v>
      </c>
      <c r="E26" s="69"/>
      <c r="F26" s="69">
        <f>Tabela8[[#This Row],[Ilość]]*Tabela8[[#This Row],[C.j. netto]]</f>
        <v>0</v>
      </c>
      <c r="G26" s="67"/>
      <c r="H26" s="68"/>
      <c r="I26" s="67"/>
      <c r="J26" s="67"/>
      <c r="K26" s="67"/>
      <c r="L26" s="67"/>
    </row>
    <row r="27" spans="1:12" s="62" customFormat="1" ht="12.75" x14ac:dyDescent="0.25">
      <c r="A27" s="74" t="s">
        <v>84</v>
      </c>
      <c r="B27" s="73" t="s">
        <v>83</v>
      </c>
      <c r="C27" s="71" t="s">
        <v>28</v>
      </c>
      <c r="D27" s="71">
        <v>40</v>
      </c>
      <c r="E27" s="69"/>
      <c r="F27" s="69">
        <f>Tabela8[[#This Row],[Ilość]]*Tabela8[[#This Row],[C.j. netto]]</f>
        <v>0</v>
      </c>
      <c r="G27" s="67"/>
      <c r="H27" s="68"/>
      <c r="I27" s="67"/>
      <c r="J27" s="67"/>
      <c r="K27" s="67"/>
      <c r="L27" s="67"/>
    </row>
    <row r="28" spans="1:12" s="62" customFormat="1" ht="12.75" x14ac:dyDescent="0.25">
      <c r="A28" s="74" t="s">
        <v>82</v>
      </c>
      <c r="B28" s="73" t="s">
        <v>81</v>
      </c>
      <c r="C28" s="71" t="s">
        <v>31</v>
      </c>
      <c r="D28" s="71">
        <v>10</v>
      </c>
      <c r="E28" s="69"/>
      <c r="F28" s="69">
        <f>Tabela8[[#This Row],[Ilość]]*Tabela8[[#This Row],[C.j. netto]]</f>
        <v>0</v>
      </c>
      <c r="G28" s="67"/>
      <c r="H28" s="68"/>
      <c r="I28" s="67"/>
      <c r="J28" s="67"/>
      <c r="K28" s="67"/>
      <c r="L28" s="67"/>
    </row>
    <row r="29" spans="1:12" s="62" customFormat="1" ht="12.75" x14ac:dyDescent="0.25">
      <c r="A29" s="74" t="s">
        <v>80</v>
      </c>
      <c r="B29" s="73" t="s">
        <v>79</v>
      </c>
      <c r="C29" s="71" t="s">
        <v>31</v>
      </c>
      <c r="D29" s="71">
        <v>10</v>
      </c>
      <c r="E29" s="69"/>
      <c r="F29" s="69">
        <f>Tabela8[[#This Row],[Ilość]]*Tabela8[[#This Row],[C.j. netto]]</f>
        <v>0</v>
      </c>
      <c r="G29" s="67"/>
      <c r="H29" s="68"/>
      <c r="I29" s="67"/>
      <c r="J29" s="67"/>
      <c r="K29" s="67"/>
      <c r="L29" s="67"/>
    </row>
    <row r="30" spans="1:12" s="62" customFormat="1" ht="12.75" x14ac:dyDescent="0.25">
      <c r="A30" s="74" t="s">
        <v>78</v>
      </c>
      <c r="B30" s="73" t="s">
        <v>77</v>
      </c>
      <c r="C30" s="71" t="s">
        <v>31</v>
      </c>
      <c r="D30" s="71">
        <v>90</v>
      </c>
      <c r="E30" s="69"/>
      <c r="F30" s="69">
        <f>Tabela8[[#This Row],[Ilość]]*Tabela8[[#This Row],[C.j. netto]]</f>
        <v>0</v>
      </c>
      <c r="G30" s="67"/>
      <c r="H30" s="68"/>
      <c r="I30" s="67"/>
      <c r="J30" s="67"/>
      <c r="K30" s="67"/>
      <c r="L30" s="67"/>
    </row>
    <row r="31" spans="1:12" s="62" customFormat="1" ht="12.75" x14ac:dyDescent="0.25">
      <c r="A31" s="74" t="s">
        <v>76</v>
      </c>
      <c r="B31" s="73" t="s">
        <v>75</v>
      </c>
      <c r="C31" s="71" t="s">
        <v>28</v>
      </c>
      <c r="D31" s="71">
        <v>50</v>
      </c>
      <c r="E31" s="69"/>
      <c r="F31" s="69">
        <f>Tabela8[[#This Row],[Ilość]]*Tabela8[[#This Row],[C.j. netto]]</f>
        <v>0</v>
      </c>
      <c r="G31" s="67"/>
      <c r="H31" s="68"/>
      <c r="I31" s="67"/>
      <c r="J31" s="67"/>
      <c r="K31" s="67"/>
      <c r="L31" s="67"/>
    </row>
    <row r="32" spans="1:12" s="62" customFormat="1" ht="12.75" x14ac:dyDescent="0.25">
      <c r="A32" s="74" t="s">
        <v>74</v>
      </c>
      <c r="B32" s="73" t="s">
        <v>73</v>
      </c>
      <c r="C32" s="71" t="s">
        <v>28</v>
      </c>
      <c r="D32" s="71">
        <v>500</v>
      </c>
      <c r="E32" s="69"/>
      <c r="F32" s="69">
        <f>Tabela8[[#This Row],[Ilość]]*Tabela8[[#This Row],[C.j. netto]]</f>
        <v>0</v>
      </c>
      <c r="G32" s="67"/>
      <c r="H32" s="68"/>
      <c r="I32" s="67"/>
      <c r="J32" s="67"/>
      <c r="K32" s="67"/>
      <c r="L32" s="67"/>
    </row>
    <row r="33" spans="1:12" s="62" customFormat="1" ht="12.75" x14ac:dyDescent="0.25">
      <c r="A33" s="74" t="s">
        <v>72</v>
      </c>
      <c r="B33" s="75" t="s">
        <v>71</v>
      </c>
      <c r="C33" s="71" t="s">
        <v>28</v>
      </c>
      <c r="D33" s="71">
        <v>1500</v>
      </c>
      <c r="E33" s="69"/>
      <c r="F33" s="69">
        <f>Tabela8[[#This Row],[Ilość]]*Tabela8[[#This Row],[C.j. netto]]</f>
        <v>0</v>
      </c>
      <c r="G33" s="67"/>
      <c r="H33" s="68"/>
      <c r="I33" s="67"/>
      <c r="J33" s="67"/>
      <c r="K33" s="67"/>
      <c r="L33" s="67"/>
    </row>
    <row r="34" spans="1:12" s="62" customFormat="1" ht="12.75" x14ac:dyDescent="0.25">
      <c r="A34" s="74" t="s">
        <v>70</v>
      </c>
      <c r="B34" s="73" t="s">
        <v>69</v>
      </c>
      <c r="C34" s="71" t="s">
        <v>28</v>
      </c>
      <c r="D34" s="71">
        <v>50</v>
      </c>
      <c r="E34" s="67"/>
      <c r="F34" s="69">
        <f>Tabela8[[#This Row],[Ilość]]*Tabela8[[#This Row],[C.j. netto]]</f>
        <v>0</v>
      </c>
      <c r="G34" s="67"/>
      <c r="H34" s="68"/>
      <c r="I34" s="67"/>
      <c r="J34" s="67"/>
      <c r="K34" s="67"/>
      <c r="L34" s="67"/>
    </row>
    <row r="35" spans="1:12" s="62" customFormat="1" ht="12.75" x14ac:dyDescent="0.25">
      <c r="A35" s="74" t="s">
        <v>68</v>
      </c>
      <c r="B35" s="73" t="s">
        <v>67</v>
      </c>
      <c r="C35" s="71" t="s">
        <v>31</v>
      </c>
      <c r="D35" s="71">
        <v>150</v>
      </c>
      <c r="E35" s="67"/>
      <c r="F35" s="69">
        <f>Tabela8[[#This Row],[Ilość]]*Tabela8[[#This Row],[C.j. netto]]</f>
        <v>0</v>
      </c>
      <c r="G35" s="67"/>
      <c r="H35" s="68"/>
      <c r="I35" s="67"/>
      <c r="J35" s="67"/>
      <c r="K35" s="67"/>
      <c r="L35" s="67"/>
    </row>
    <row r="36" spans="1:12" s="62" customFormat="1" ht="12.75" x14ac:dyDescent="0.25">
      <c r="A36" s="74" t="s">
        <v>66</v>
      </c>
      <c r="B36" s="73" t="s">
        <v>65</v>
      </c>
      <c r="C36" s="72" t="s">
        <v>31</v>
      </c>
      <c r="D36" s="71">
        <v>20</v>
      </c>
      <c r="E36" s="70"/>
      <c r="F36" s="69">
        <f>Tabela8[[#This Row],[Ilość]]*Tabela8[[#This Row],[C.j. netto]]</f>
        <v>0</v>
      </c>
      <c r="G36" s="67"/>
      <c r="H36" s="68"/>
      <c r="I36" s="67"/>
      <c r="J36" s="67"/>
      <c r="K36" s="67"/>
      <c r="L36" s="67"/>
    </row>
    <row r="37" spans="1:12" s="62" customFormat="1" x14ac:dyDescent="0.25">
      <c r="A37" s="66" t="s">
        <v>6</v>
      </c>
      <c r="B37" s="43"/>
      <c r="C37" s="64"/>
      <c r="D37" s="64"/>
      <c r="E37" s="63"/>
      <c r="F37" s="65">
        <f>SUBTOTAL(109,Tabela8[Wartość netto])</f>
        <v>0</v>
      </c>
      <c r="G37" s="63"/>
      <c r="H37" s="64"/>
      <c r="I37" s="63"/>
      <c r="J37" s="63"/>
      <c r="K37" s="63"/>
      <c r="L37" s="63"/>
    </row>
    <row r="38" spans="1:12" s="62" customFormat="1" x14ac:dyDescent="0.25">
      <c r="A38" s="12"/>
      <c r="B38" s="61"/>
      <c r="C38" s="4"/>
      <c r="D38" s="4"/>
      <c r="E38" s="1"/>
      <c r="F38" s="11"/>
      <c r="G38" s="1"/>
      <c r="H38" s="4"/>
      <c r="I38" s="1"/>
      <c r="J38" s="1"/>
      <c r="K38" s="1"/>
      <c r="L38" s="1"/>
    </row>
    <row r="39" spans="1:12" ht="30" x14ac:dyDescent="0.25">
      <c r="A39" s="217" t="s">
        <v>5</v>
      </c>
      <c r="B39" s="7" t="s">
        <v>46</v>
      </c>
      <c r="E39" s="1"/>
      <c r="F39" s="11"/>
      <c r="H39" s="4"/>
    </row>
    <row r="40" spans="1:12" x14ac:dyDescent="0.25">
      <c r="A40" s="12"/>
      <c r="B40" s="61"/>
      <c r="E40" s="1"/>
      <c r="F40" s="11"/>
      <c r="H40" s="4"/>
    </row>
    <row r="41" spans="1:12" ht="30" x14ac:dyDescent="0.25">
      <c r="A41" s="10" t="s">
        <v>3</v>
      </c>
      <c r="B41" s="7"/>
    </row>
    <row r="42" spans="1:12" x14ac:dyDescent="0.25">
      <c r="A42" s="8" t="s">
        <v>2</v>
      </c>
      <c r="B42" s="7"/>
      <c r="L42" s="9"/>
    </row>
    <row r="43" spans="1:12" x14ac:dyDescent="0.25">
      <c r="A43" s="8" t="s">
        <v>1</v>
      </c>
      <c r="B43" s="7"/>
      <c r="L43" s="6" t="s">
        <v>0</v>
      </c>
    </row>
    <row r="51" ht="30" customHeight="1" x14ac:dyDescent="0.25"/>
    <row r="52" ht="30" customHeight="1" x14ac:dyDescent="0.25"/>
    <row r="53" ht="30" customHeight="1" x14ac:dyDescent="0.25"/>
    <row r="54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49" fitToHeight="0" orientation="landscape" r:id="rId1"/>
  <tableParts count="1">
    <tablePart r:id="rId2"/>
  </tableParts>
</worksheet>
</file>

<file path=xl/worksheets/sheet8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9726D6B-3744-4D2E-863F-1A471CAD9E54}">
  <sheetPr>
    <pageSetUpPr fitToPage="1"/>
  </sheetPr>
  <dimension ref="A1:M29"/>
  <sheetViews>
    <sheetView workbookViewId="0"/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453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5.5" x14ac:dyDescent="0.25">
      <c r="A9" s="39" t="s">
        <v>8</v>
      </c>
      <c r="B9" s="196" t="s">
        <v>452</v>
      </c>
      <c r="C9" s="52" t="s">
        <v>7</v>
      </c>
      <c r="D9" s="51">
        <v>10</v>
      </c>
      <c r="E9" s="100"/>
      <c r="F9" s="100">
        <f>Tabela81[[#This Row],[Ilość]]*Tabela81[[#This Row],[C.j. netto]]</f>
        <v>0</v>
      </c>
      <c r="G9" s="21"/>
      <c r="H9" s="200"/>
      <c r="I9" s="21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SUBTOTAL(109,Tabela81[Wartość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5" t="s">
        <v>4</v>
      </c>
      <c r="E12" s="1"/>
      <c r="F12" s="11"/>
      <c r="H12" s="4"/>
    </row>
    <row r="13" spans="1:13" x14ac:dyDescent="0.25">
      <c r="A13" s="12"/>
      <c r="E13" s="1"/>
      <c r="F13" s="11"/>
      <c r="H13" s="4"/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19" spans="5:6" x14ac:dyDescent="0.25">
      <c r="E19" s="1"/>
      <c r="F19" s="1"/>
    </row>
    <row r="20" spans="5:6" x14ac:dyDescent="0.25">
      <c r="E20" s="1"/>
      <c r="F20" s="1"/>
    </row>
    <row r="21" spans="5:6" x14ac:dyDescent="0.25">
      <c r="E21" s="1"/>
      <c r="F21" s="1"/>
    </row>
    <row r="22" spans="5:6" x14ac:dyDescent="0.25">
      <c r="E22" s="1"/>
      <c r="F22" s="1"/>
    </row>
    <row r="26" spans="5:6" ht="18" customHeight="1" x14ac:dyDescent="0.25"/>
    <row r="27" spans="5:6" ht="15.75" customHeight="1" x14ac:dyDescent="0.25"/>
    <row r="28" spans="5:6" ht="17.25" customHeight="1" x14ac:dyDescent="0.25"/>
    <row r="29" spans="5:6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8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AFE8C90-D98C-4241-9466-4F151B098037}">
  <sheetPr>
    <pageSetUpPr fitToPage="1"/>
  </sheetPr>
  <dimension ref="A1:M31"/>
  <sheetViews>
    <sheetView workbookViewId="0"/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457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196" t="s">
        <v>456</v>
      </c>
      <c r="C9" s="52" t="s">
        <v>7</v>
      </c>
      <c r="D9" s="51">
        <v>12</v>
      </c>
      <c r="E9" s="100"/>
      <c r="F9" s="100">
        <f>Tabela82[[#This Row],[Ilość]]*Tabela82[[#This Row],[C.j. netto]]</f>
        <v>0</v>
      </c>
      <c r="G9" s="21"/>
      <c r="H9" s="200"/>
      <c r="I9" s="21"/>
      <c r="J9" s="21"/>
      <c r="K9" s="21"/>
      <c r="L9" s="20"/>
    </row>
    <row r="10" spans="1:13" x14ac:dyDescent="0.25">
      <c r="A10" s="199" t="s">
        <v>26</v>
      </c>
      <c r="B10" s="188" t="s">
        <v>455</v>
      </c>
      <c r="C10" s="183" t="s">
        <v>7</v>
      </c>
      <c r="D10" s="51">
        <v>12</v>
      </c>
      <c r="E10" s="100"/>
      <c r="F10" s="100">
        <f>Tabela82[[#This Row],[Ilość]]*Tabela82[[#This Row],[C.j. netto]]</f>
        <v>0</v>
      </c>
      <c r="G10" s="21"/>
      <c r="H10" s="200"/>
      <c r="I10" s="21"/>
      <c r="J10" s="21"/>
      <c r="K10" s="21"/>
      <c r="L10" s="20"/>
    </row>
    <row r="11" spans="1:13" x14ac:dyDescent="0.25">
      <c r="A11" s="199" t="s">
        <v>29</v>
      </c>
      <c r="B11" s="188" t="s">
        <v>454</v>
      </c>
      <c r="C11" s="183" t="s">
        <v>7</v>
      </c>
      <c r="D11" s="51">
        <v>600</v>
      </c>
      <c r="E11" s="100"/>
      <c r="F11" s="100">
        <f>Tabela82[[#This Row],[Ilość]]*Tabela82[[#This Row],[C.j. netto]]</f>
        <v>0</v>
      </c>
      <c r="G11" s="21"/>
      <c r="H11" s="200"/>
      <c r="I11" s="21"/>
      <c r="J11" s="21"/>
      <c r="K11" s="21"/>
      <c r="L11" s="20"/>
    </row>
    <row r="12" spans="1:13" x14ac:dyDescent="0.25">
      <c r="A12" s="19" t="s">
        <v>6</v>
      </c>
      <c r="B12" s="18"/>
      <c r="C12" s="16"/>
      <c r="D12" s="16"/>
      <c r="E12" s="15"/>
      <c r="F12" s="17">
        <f>SUBTOTAL(109,Tabela82[Wartość netto])</f>
        <v>0</v>
      </c>
      <c r="G12" s="15"/>
      <c r="H12" s="16"/>
      <c r="I12" s="15"/>
      <c r="J12" s="15"/>
      <c r="K12" s="15"/>
      <c r="L12" s="14"/>
    </row>
    <row r="13" spans="1:13" x14ac:dyDescent="0.25">
      <c r="A13" s="12"/>
      <c r="E13" s="1"/>
      <c r="F13" s="11"/>
      <c r="H13" s="4"/>
    </row>
    <row r="14" spans="1:13" ht="30" x14ac:dyDescent="0.25">
      <c r="A14" s="13" t="s">
        <v>5</v>
      </c>
      <c r="B14" s="5" t="s">
        <v>4</v>
      </c>
      <c r="E14" s="1"/>
      <c r="F14" s="11"/>
      <c r="H14" s="4"/>
    </row>
    <row r="15" spans="1:13" x14ac:dyDescent="0.25">
      <c r="A15" s="12"/>
      <c r="E15" s="1"/>
      <c r="F15" s="11"/>
      <c r="H15" s="4"/>
    </row>
    <row r="16" spans="1:13" ht="30" x14ac:dyDescent="0.25">
      <c r="A16" s="10" t="s">
        <v>3</v>
      </c>
      <c r="B16" s="7"/>
    </row>
    <row r="17" spans="1:12" x14ac:dyDescent="0.25">
      <c r="A17" s="8" t="s">
        <v>2</v>
      </c>
      <c r="B17" s="7"/>
      <c r="L17" s="9"/>
    </row>
    <row r="18" spans="1:12" x14ac:dyDescent="0.25">
      <c r="A18" s="8" t="s">
        <v>1</v>
      </c>
      <c r="B18" s="7"/>
      <c r="H18" s="193"/>
      <c r="I18" s="3"/>
      <c r="L18" s="6" t="s">
        <v>0</v>
      </c>
    </row>
    <row r="19" spans="1:12" x14ac:dyDescent="0.25">
      <c r="H19" s="193"/>
      <c r="I19" s="3"/>
    </row>
    <row r="20" spans="1:12" x14ac:dyDescent="0.25">
      <c r="H20" s="193"/>
      <c r="I20" s="3"/>
    </row>
    <row r="21" spans="1:12" x14ac:dyDescent="0.25">
      <c r="E21" s="1"/>
      <c r="F21" s="1"/>
    </row>
    <row r="22" spans="1:12" x14ac:dyDescent="0.25">
      <c r="E22" s="1"/>
      <c r="F22" s="1"/>
    </row>
    <row r="23" spans="1:12" x14ac:dyDescent="0.25">
      <c r="E23" s="1"/>
      <c r="F23" s="1"/>
    </row>
    <row r="24" spans="1:12" x14ac:dyDescent="0.25">
      <c r="E24" s="1"/>
      <c r="F24" s="1"/>
    </row>
    <row r="28" spans="1:12" ht="18" customHeight="1" x14ac:dyDescent="0.25"/>
    <row r="29" spans="1:12" ht="15.75" customHeight="1" x14ac:dyDescent="0.25"/>
    <row r="30" spans="1:12" ht="17.25" customHeight="1" x14ac:dyDescent="0.25"/>
    <row r="31" spans="1:12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8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A8587D3-3011-41E4-AD9D-9F2934CF6029}">
  <sheetPr>
    <pageSetUpPr fitToPage="1"/>
  </sheetPr>
  <dimension ref="A1:M30"/>
  <sheetViews>
    <sheetView workbookViewId="0"/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460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196" t="s">
        <v>459</v>
      </c>
      <c r="C9" s="52" t="s">
        <v>7</v>
      </c>
      <c r="D9" s="51">
        <v>36</v>
      </c>
      <c r="E9" s="100"/>
      <c r="F9" s="100">
        <f>Tabela83[[#This Row],[Ilość]]*Tabela83[[#This Row],[C.j. netto]]</f>
        <v>0</v>
      </c>
      <c r="G9" s="195">
        <v>0.08</v>
      </c>
      <c r="H9" s="22">
        <f>Tabela83[[#This Row],[C.j. netto]]*(1+Tabela83[[#This Row],[Stawka podatku VAT]])</f>
        <v>0</v>
      </c>
      <c r="I9" s="194">
        <f>Tabela83[[#This Row],[C.j. brutto]]*Tabela83[[#This Row],[Ilość]]</f>
        <v>0</v>
      </c>
      <c r="J9" s="21"/>
      <c r="K9" s="21"/>
      <c r="L9" s="20"/>
    </row>
    <row r="10" spans="1:13" x14ac:dyDescent="0.25">
      <c r="A10" s="199" t="s">
        <v>26</v>
      </c>
      <c r="B10" s="188" t="s">
        <v>458</v>
      </c>
      <c r="C10" s="183" t="s">
        <v>7</v>
      </c>
      <c r="D10" s="51">
        <v>12</v>
      </c>
      <c r="E10" s="100"/>
      <c r="F10" s="100">
        <f>Tabela83[[#This Row],[Ilość]]*Tabela83[[#This Row],[C.j. netto]]</f>
        <v>0</v>
      </c>
      <c r="G10" s="195">
        <v>0.08</v>
      </c>
      <c r="H10" s="22">
        <f>Tabela83[[#This Row],[C.j. netto]]*(1+Tabela83[[#This Row],[Stawka podatku VAT]])</f>
        <v>0</v>
      </c>
      <c r="I10" s="194">
        <f>Tabela83[[#This Row],[C.j. brutto]]*Tabela83[[#This Row],[Ilość]]</f>
        <v>0</v>
      </c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SUBTOTAL(109,Tabela83[Wartość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E12" s="1"/>
      <c r="F12" s="11"/>
      <c r="H12" s="4"/>
    </row>
    <row r="13" spans="1:13" ht="30" x14ac:dyDescent="0.25">
      <c r="A13" s="13" t="s">
        <v>5</v>
      </c>
      <c r="B13" s="5" t="s">
        <v>4</v>
      </c>
      <c r="E13" s="1"/>
      <c r="F13" s="11"/>
      <c r="H13" s="4"/>
    </row>
    <row r="14" spans="1:13" x14ac:dyDescent="0.25">
      <c r="A14" s="12"/>
      <c r="E14" s="1"/>
      <c r="F14" s="11"/>
      <c r="H14" s="4"/>
    </row>
    <row r="15" spans="1:13" ht="30" x14ac:dyDescent="0.25">
      <c r="A15" s="10" t="s">
        <v>3</v>
      </c>
      <c r="B15" s="7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L17" s="6" t="s">
        <v>0</v>
      </c>
    </row>
    <row r="20" spans="1:12" x14ac:dyDescent="0.25">
      <c r="E20" s="1"/>
      <c r="F20" s="1"/>
    </row>
    <row r="21" spans="1:12" x14ac:dyDescent="0.25">
      <c r="E21" s="1"/>
      <c r="F21" s="1"/>
    </row>
    <row r="22" spans="1:12" x14ac:dyDescent="0.25">
      <c r="E22" s="1"/>
      <c r="F22" s="1"/>
    </row>
    <row r="23" spans="1:12" x14ac:dyDescent="0.25">
      <c r="E23" s="1"/>
      <c r="F23" s="1"/>
    </row>
    <row r="27" spans="1:12" ht="18" customHeight="1" x14ac:dyDescent="0.25"/>
    <row r="28" spans="1:12" ht="15.75" customHeight="1" x14ac:dyDescent="0.25"/>
    <row r="29" spans="1:12" ht="17.25" customHeight="1" x14ac:dyDescent="0.25"/>
    <row r="30" spans="1:12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8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53F89D1-0E35-4FF7-A06F-2E6E990EF0CA}">
  <sheetPr>
    <pageSetUpPr fitToPage="1"/>
  </sheetPr>
  <dimension ref="A1:M29"/>
  <sheetViews>
    <sheetView workbookViewId="0">
      <selection activeCell="A12" sqref="A12:B12"/>
    </sheetView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462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196" t="s">
        <v>461</v>
      </c>
      <c r="C9" s="52" t="s">
        <v>7</v>
      </c>
      <c r="D9" s="51">
        <v>12</v>
      </c>
      <c r="E9" s="100"/>
      <c r="F9" s="100">
        <f>Tabela84[[#This Row],[Ilość]]*Tabela84[[#This Row],[C.j. netto]]</f>
        <v>0</v>
      </c>
      <c r="G9" s="195">
        <v>0.08</v>
      </c>
      <c r="H9" s="22">
        <f>Tabela84[[#This Row],[C.j. netto]]*(1+Tabela84[[#This Row],[Stawka podatku VAT]])</f>
        <v>0</v>
      </c>
      <c r="I9" s="194">
        <f>Tabela84[[#This Row],[C.j. brutto]]*Tabela84[[#This Row],[Ilość]]</f>
        <v>0</v>
      </c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SUBTOTAL(109,Tabela84[Wartość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5" t="s">
        <v>4</v>
      </c>
      <c r="E12" s="1"/>
      <c r="F12" s="11"/>
      <c r="H12" s="4"/>
    </row>
    <row r="13" spans="1:13" x14ac:dyDescent="0.25">
      <c r="A13" s="12"/>
      <c r="E13" s="1"/>
      <c r="F13" s="11"/>
      <c r="H13" s="4"/>
    </row>
    <row r="14" spans="1:13" ht="30" x14ac:dyDescent="0.25">
      <c r="A14" s="10" t="s">
        <v>3</v>
      </c>
      <c r="B14" s="7"/>
      <c r="G14" s="11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19" spans="5:6" x14ac:dyDescent="0.25">
      <c r="E19" s="1"/>
      <c r="F19" s="1"/>
    </row>
    <row r="20" spans="5:6" x14ac:dyDescent="0.25">
      <c r="E20" s="1"/>
      <c r="F20" s="1"/>
    </row>
    <row r="21" spans="5:6" x14ac:dyDescent="0.25">
      <c r="E21" s="1"/>
      <c r="F21" s="1"/>
    </row>
    <row r="22" spans="5:6" x14ac:dyDescent="0.25">
      <c r="E22" s="1"/>
      <c r="F22" s="1"/>
    </row>
    <row r="26" spans="5:6" ht="18" customHeight="1" x14ac:dyDescent="0.25"/>
    <row r="27" spans="5:6" ht="15.75" customHeight="1" x14ac:dyDescent="0.25"/>
    <row r="28" spans="5:6" ht="17.25" customHeight="1" x14ac:dyDescent="0.25"/>
    <row r="29" spans="5:6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8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F1E0B1-2304-49D6-B198-49DCE5FE768C}">
  <sheetPr>
    <pageSetUpPr fitToPage="1"/>
  </sheetPr>
  <dimension ref="A1:M30"/>
  <sheetViews>
    <sheetView workbookViewId="0">
      <selection activeCell="I18" sqref="I18:I19"/>
    </sheetView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466</v>
      </c>
      <c r="B1" s="48"/>
    </row>
    <row r="3" spans="1:13" ht="40.15" customHeight="1" x14ac:dyDescent="0.25">
      <c r="A3" s="34" t="s">
        <v>23</v>
      </c>
      <c r="B3" s="228"/>
      <c r="C3" s="228"/>
      <c r="D3" s="228"/>
      <c r="E3" s="228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58</v>
      </c>
      <c r="B9" s="196" t="s">
        <v>465</v>
      </c>
      <c r="C9" s="183" t="s">
        <v>7</v>
      </c>
      <c r="D9" s="51">
        <v>35</v>
      </c>
      <c r="E9" s="100"/>
      <c r="F9" s="100">
        <f>Tabela85[[#This Row],[Ilość]]*Tabela85[[#This Row],[C.j. netto]]</f>
        <v>0</v>
      </c>
      <c r="G9" s="195"/>
      <c r="H9" s="22"/>
      <c r="I9" s="194">
        <f>Tabela85[[#This Row],[C.j. brutto]]*Tabela85[[#This Row],[Ilość]]</f>
        <v>0</v>
      </c>
      <c r="J9" s="21"/>
      <c r="K9" s="21"/>
      <c r="L9" s="20"/>
    </row>
    <row r="10" spans="1:13" x14ac:dyDescent="0.25">
      <c r="A10" s="39" t="s">
        <v>29</v>
      </c>
      <c r="B10" s="196" t="s">
        <v>464</v>
      </c>
      <c r="C10" s="183" t="s">
        <v>7</v>
      </c>
      <c r="D10" s="51">
        <v>6</v>
      </c>
      <c r="E10" s="100"/>
      <c r="F10" s="100">
        <f>Tabela85[[#This Row],[Ilość]]*Tabela85[[#This Row],[C.j. netto]]</f>
        <v>0</v>
      </c>
      <c r="G10" s="195"/>
      <c r="H10" s="22"/>
      <c r="I10" s="194">
        <f>Tabela85[[#This Row],[C.j. brutto]]*Tabela85[[#This Row],[Ilość]]</f>
        <v>0</v>
      </c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SUBTOTAL(109,Tabela85[Wartość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E12" s="1"/>
      <c r="F12" s="11"/>
      <c r="H12" s="4"/>
    </row>
    <row r="13" spans="1:13" ht="45" x14ac:dyDescent="0.25">
      <c r="A13" s="13" t="s">
        <v>5</v>
      </c>
      <c r="B13" s="5" t="s">
        <v>463</v>
      </c>
      <c r="E13" s="1"/>
      <c r="F13" s="11"/>
      <c r="H13" s="4"/>
    </row>
    <row r="14" spans="1:13" x14ac:dyDescent="0.25">
      <c r="A14" s="12"/>
      <c r="E14" s="1"/>
      <c r="F14" s="11"/>
      <c r="H14" s="4"/>
    </row>
    <row r="15" spans="1:13" ht="30" x14ac:dyDescent="0.25">
      <c r="A15" s="10" t="s">
        <v>3</v>
      </c>
      <c r="B15" s="7"/>
      <c r="G15" s="11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H17" s="193"/>
      <c r="L17" s="6" t="s">
        <v>0</v>
      </c>
    </row>
    <row r="18" spans="1:12" x14ac:dyDescent="0.25">
      <c r="H18" s="193"/>
    </row>
    <row r="19" spans="1:12" x14ac:dyDescent="0.25">
      <c r="H19" s="193"/>
    </row>
    <row r="20" spans="1:12" x14ac:dyDescent="0.25">
      <c r="E20" s="1"/>
      <c r="F20" s="1"/>
    </row>
    <row r="21" spans="1:12" x14ac:dyDescent="0.25">
      <c r="E21" s="1"/>
      <c r="F21" s="1"/>
    </row>
    <row r="22" spans="1:12" x14ac:dyDescent="0.25">
      <c r="E22" s="1"/>
      <c r="F22" s="1"/>
    </row>
    <row r="23" spans="1:12" x14ac:dyDescent="0.25">
      <c r="E23" s="1"/>
      <c r="F23" s="1"/>
    </row>
    <row r="27" spans="1:12" ht="18" customHeight="1" x14ac:dyDescent="0.25"/>
    <row r="28" spans="1:12" ht="15.75" customHeight="1" x14ac:dyDescent="0.25"/>
    <row r="29" spans="1:12" ht="17.25" customHeight="1" x14ac:dyDescent="0.25"/>
    <row r="30" spans="1:12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8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D05773-D1C2-4781-A4B5-851723048B00}">
  <sheetPr>
    <pageSetUpPr fitToPage="1"/>
  </sheetPr>
  <dimension ref="A1:M30"/>
  <sheetViews>
    <sheetView workbookViewId="0"/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469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196" t="s">
        <v>468</v>
      </c>
      <c r="C9" s="183" t="s">
        <v>7</v>
      </c>
      <c r="D9" s="51">
        <v>30</v>
      </c>
      <c r="E9" s="100"/>
      <c r="F9" s="100">
        <f>Tabela86[[#This Row],[Ilość]]*Tabela86[[#This Row],[C.j. netto]]</f>
        <v>0</v>
      </c>
      <c r="G9" s="195"/>
      <c r="H9" s="22"/>
      <c r="I9" s="194">
        <f>Tabela86[[#This Row],[C.j. brutto]]*Tabela86[[#This Row],[Ilość]]</f>
        <v>0</v>
      </c>
      <c r="J9" s="21"/>
      <c r="K9" s="21"/>
      <c r="L9" s="20"/>
    </row>
    <row r="10" spans="1:13" x14ac:dyDescent="0.25">
      <c r="A10" s="39" t="s">
        <v>26</v>
      </c>
      <c r="B10" s="196" t="s">
        <v>467</v>
      </c>
      <c r="C10" s="183" t="s">
        <v>7</v>
      </c>
      <c r="D10" s="51">
        <v>20</v>
      </c>
      <c r="E10" s="100"/>
      <c r="F10" s="100">
        <f>Tabela86[[#This Row],[Ilość]]*Tabela86[[#This Row],[C.j. netto]]</f>
        <v>0</v>
      </c>
      <c r="G10" s="195"/>
      <c r="H10" s="22"/>
      <c r="I10" s="194">
        <f>Tabela86[[#This Row],[C.j. brutto]]*Tabela86[[#This Row],[Ilość]]</f>
        <v>0</v>
      </c>
      <c r="J10" s="21"/>
      <c r="K10" s="21"/>
      <c r="L10" s="20"/>
    </row>
    <row r="11" spans="1:13" x14ac:dyDescent="0.25">
      <c r="A11" s="19" t="s">
        <v>6</v>
      </c>
      <c r="B11" s="18"/>
      <c r="C11" s="16"/>
      <c r="D11" s="16"/>
      <c r="E11" s="15"/>
      <c r="F11" s="17">
        <f>SUBTOTAL(109,Tabela86[Wartość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E12" s="1"/>
      <c r="F12" s="11"/>
      <c r="H12" s="4"/>
    </row>
    <row r="13" spans="1:13" ht="30" x14ac:dyDescent="0.25">
      <c r="A13" s="13" t="s">
        <v>5</v>
      </c>
      <c r="B13" s="5" t="s">
        <v>4</v>
      </c>
      <c r="E13" s="1"/>
      <c r="F13" s="11"/>
      <c r="H13" s="4"/>
    </row>
    <row r="14" spans="1:13" x14ac:dyDescent="0.25">
      <c r="A14" s="12"/>
      <c r="E14" s="1"/>
      <c r="F14" s="11"/>
      <c r="H14" s="4"/>
    </row>
    <row r="15" spans="1:13" ht="30" x14ac:dyDescent="0.25">
      <c r="A15" s="10" t="s">
        <v>3</v>
      </c>
      <c r="B15" s="7"/>
      <c r="G15" s="11"/>
    </row>
    <row r="16" spans="1:13" x14ac:dyDescent="0.25">
      <c r="A16" s="8" t="s">
        <v>2</v>
      </c>
      <c r="B16" s="7"/>
      <c r="L16" s="9"/>
    </row>
    <row r="17" spans="1:12" x14ac:dyDescent="0.25">
      <c r="A17" s="8" t="s">
        <v>1</v>
      </c>
      <c r="B17" s="7"/>
      <c r="H17" s="193"/>
      <c r="L17" s="6" t="s">
        <v>0</v>
      </c>
    </row>
    <row r="18" spans="1:12" x14ac:dyDescent="0.25">
      <c r="H18" s="193"/>
    </row>
    <row r="19" spans="1:12" x14ac:dyDescent="0.25">
      <c r="H19" s="193"/>
    </row>
    <row r="20" spans="1:12" x14ac:dyDescent="0.25">
      <c r="E20" s="1"/>
      <c r="F20" s="1"/>
    </row>
    <row r="21" spans="1:12" x14ac:dyDescent="0.25">
      <c r="E21" s="1"/>
      <c r="F21" s="1"/>
    </row>
    <row r="22" spans="1:12" x14ac:dyDescent="0.25">
      <c r="E22" s="1"/>
      <c r="F22" s="1"/>
    </row>
    <row r="23" spans="1:12" x14ac:dyDescent="0.25">
      <c r="E23" s="1"/>
      <c r="F23" s="1"/>
    </row>
    <row r="27" spans="1:12" ht="18" customHeight="1" x14ac:dyDescent="0.25"/>
    <row r="28" spans="1:12" ht="15.75" customHeight="1" x14ac:dyDescent="0.25"/>
    <row r="29" spans="1:12" ht="17.25" customHeight="1" x14ac:dyDescent="0.25"/>
    <row r="30" spans="1:12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8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53D0DF8-A736-4C89-964F-F98300BE9E02}">
  <sheetPr>
    <pageSetUpPr fitToPage="1"/>
  </sheetPr>
  <dimension ref="A1:M29"/>
  <sheetViews>
    <sheetView workbookViewId="0"/>
  </sheetViews>
  <sheetFormatPr defaultColWidth="8.7109375" defaultRowHeight="15" x14ac:dyDescent="0.25"/>
  <cols>
    <col min="1" max="1" width="15.28515625" style="1" customWidth="1"/>
    <col min="2" max="2" width="57.28515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471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x14ac:dyDescent="0.25">
      <c r="A9" s="39" t="s">
        <v>8</v>
      </c>
      <c r="B9" s="204" t="s">
        <v>470</v>
      </c>
      <c r="C9" s="203" t="s">
        <v>28</v>
      </c>
      <c r="D9" s="202">
        <v>30</v>
      </c>
      <c r="E9" s="201"/>
      <c r="F9" s="100">
        <f>Tabela87[[#This Row],[Ilość]]*Tabela87[[#This Row],[C.j. netto]]</f>
        <v>0</v>
      </c>
      <c r="G9" s="195"/>
      <c r="H9" s="22"/>
      <c r="I9" s="194">
        <f>Tabela87[[#This Row],[C.j. brutto]]*Tabela87[[#This Row],[Ilość]]</f>
        <v>0</v>
      </c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SUBTOTAL(109,Tabela87[Wartość netto])</f>
        <v>0</v>
      </c>
      <c r="G10" s="15"/>
      <c r="H10" s="16"/>
      <c r="I10" s="15"/>
      <c r="J10" s="15"/>
      <c r="K10" s="15"/>
      <c r="L10" s="14"/>
    </row>
    <row r="11" spans="1:13" x14ac:dyDescent="0.25">
      <c r="A11" s="12"/>
      <c r="E11" s="1"/>
      <c r="F11" s="11"/>
      <c r="H11" s="4"/>
    </row>
    <row r="12" spans="1:13" ht="30" x14ac:dyDescent="0.25">
      <c r="A12" s="13" t="s">
        <v>5</v>
      </c>
      <c r="B12" s="5" t="s">
        <v>4</v>
      </c>
      <c r="E12" s="1"/>
      <c r="F12" s="11"/>
      <c r="H12" s="4"/>
    </row>
    <row r="13" spans="1:13" x14ac:dyDescent="0.25">
      <c r="A13" s="12"/>
      <c r="E13" s="1"/>
      <c r="F13" s="11"/>
      <c r="H13" s="4"/>
    </row>
    <row r="14" spans="1:13" ht="30" x14ac:dyDescent="0.25">
      <c r="A14" s="10" t="s">
        <v>3</v>
      </c>
      <c r="B14" s="7"/>
      <c r="G14" s="11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H16" s="193"/>
      <c r="L16" s="6" t="s">
        <v>0</v>
      </c>
    </row>
    <row r="17" spans="5:8" x14ac:dyDescent="0.25">
      <c r="H17" s="193"/>
    </row>
    <row r="18" spans="5:8" x14ac:dyDescent="0.25">
      <c r="H18" s="193"/>
    </row>
    <row r="19" spans="5:8" x14ac:dyDescent="0.25">
      <c r="E19" s="1"/>
      <c r="F19" s="1"/>
    </row>
    <row r="20" spans="5:8" x14ac:dyDescent="0.25">
      <c r="E20" s="1"/>
      <c r="F20" s="1"/>
    </row>
    <row r="21" spans="5:8" x14ac:dyDescent="0.25">
      <c r="E21" s="1"/>
      <c r="F21" s="1"/>
    </row>
    <row r="22" spans="5:8" x14ac:dyDescent="0.25">
      <c r="E22" s="1"/>
      <c r="F22" s="1"/>
    </row>
    <row r="26" spans="5:8" ht="18" customHeight="1" x14ac:dyDescent="0.25"/>
    <row r="27" spans="5:8" ht="15.75" customHeight="1" x14ac:dyDescent="0.25"/>
    <row r="28" spans="5:8" ht="17.25" customHeight="1" x14ac:dyDescent="0.25"/>
    <row r="29" spans="5:8" ht="19.5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0" fitToHeight="0" orientation="landscape" r:id="rId1"/>
  <tableParts count="1">
    <tablePart r:id="rId2"/>
  </tableParts>
</worksheet>
</file>

<file path=xl/worksheets/sheet8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7ADA6BF-3CE5-47BE-AED7-7EB9DBBB8B23}">
  <sheetPr>
    <pageSetUpPr fitToPage="1"/>
  </sheetPr>
  <dimension ref="A1:M55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36" t="s">
        <v>473</v>
      </c>
      <c r="B1" s="48"/>
    </row>
    <row r="2" spans="1:13" x14ac:dyDescent="0.25">
      <c r="B2" s="37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6.25" x14ac:dyDescent="0.25">
      <c r="A9" s="26" t="s">
        <v>8</v>
      </c>
      <c r="B9" s="123" t="s">
        <v>472</v>
      </c>
      <c r="C9" s="41" t="s">
        <v>28</v>
      </c>
      <c r="D9" s="24">
        <v>36</v>
      </c>
      <c r="E9" s="42"/>
      <c r="F9" s="42">
        <f>Tabela88[[#This Row],[Ilość]]*Tabela88[[#This Row],[C.j. netto]]</f>
        <v>0</v>
      </c>
      <c r="G9" s="21"/>
      <c r="H9" s="22"/>
      <c r="I9" s="45"/>
      <c r="J9" s="21"/>
      <c r="K9" s="21"/>
      <c r="L9" s="20"/>
    </row>
    <row r="10" spans="1:13" x14ac:dyDescent="0.25">
      <c r="A10" s="19" t="s">
        <v>6</v>
      </c>
      <c r="B10" s="18"/>
      <c r="C10" s="16"/>
      <c r="D10" s="16"/>
      <c r="E10" s="15"/>
      <c r="F10" s="17">
        <f>SUBTOTAL(109,Tabela88[Wartość netto])</f>
        <v>0</v>
      </c>
      <c r="G10" s="15"/>
      <c r="H10" s="16"/>
      <c r="I10" s="15"/>
      <c r="J10" s="15"/>
      <c r="K10" s="15"/>
      <c r="L10" s="14"/>
    </row>
    <row r="12" spans="1:13" ht="30" x14ac:dyDescent="0.25">
      <c r="A12" s="87" t="s">
        <v>5</v>
      </c>
      <c r="B12" s="86" t="s">
        <v>4</v>
      </c>
    </row>
    <row r="14" spans="1:13" ht="30" x14ac:dyDescent="0.25">
      <c r="A14" s="10" t="s">
        <v>3</v>
      </c>
      <c r="B14" s="7"/>
    </row>
    <row r="15" spans="1:13" x14ac:dyDescent="0.25">
      <c r="A15" s="8" t="s">
        <v>2</v>
      </c>
      <c r="B15" s="7"/>
      <c r="L15" s="9"/>
    </row>
    <row r="16" spans="1:13" x14ac:dyDescent="0.25">
      <c r="A16" s="8" t="s">
        <v>1</v>
      </c>
      <c r="B16" s="7"/>
      <c r="L16" s="6" t="s">
        <v>0</v>
      </c>
    </row>
    <row r="53" ht="30" customHeight="1" x14ac:dyDescent="0.25"/>
    <row r="54" ht="30" customHeight="1" x14ac:dyDescent="0.25"/>
    <row r="55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8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6BD1699-3FBE-4C89-92F6-42423754D573}">
  <sheetPr>
    <pageSetUpPr fitToPage="1"/>
  </sheetPr>
  <dimension ref="A1:L44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476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x14ac:dyDescent="0.25">
      <c r="A9" s="199" t="s">
        <v>8</v>
      </c>
      <c r="B9" s="1" t="s">
        <v>475</v>
      </c>
      <c r="C9" s="166" t="s">
        <v>7</v>
      </c>
      <c r="D9" s="51">
        <v>6</v>
      </c>
      <c r="E9" s="165"/>
      <c r="F9" s="165">
        <f>Tabela89[[#This Row],[Ilość]]*Tabela89[[#This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39" t="s">
        <v>26</v>
      </c>
      <c r="B10" s="168" t="s">
        <v>474</v>
      </c>
      <c r="C10" s="52" t="s">
        <v>7</v>
      </c>
      <c r="D10" s="52">
        <v>30</v>
      </c>
      <c r="E10" s="92"/>
      <c r="F10" s="92">
        <f>Tabela89[[#This Row],[Ilość]]*Tabela89[[#This Row],[C.j. netto]]</f>
        <v>0</v>
      </c>
      <c r="G10" s="21"/>
      <c r="H10" s="22"/>
      <c r="I10" s="21"/>
      <c r="J10" s="21"/>
      <c r="K10" s="21"/>
      <c r="L10" s="164"/>
    </row>
    <row r="11" spans="1:12" x14ac:dyDescent="0.25">
      <c r="A11" s="19" t="s">
        <v>6</v>
      </c>
      <c r="B11" s="18"/>
      <c r="C11" s="16"/>
      <c r="D11" s="16"/>
      <c r="E11" s="15"/>
      <c r="F11" s="17">
        <f>SUBTOTAL(109,Tabela89[Wartość netto])</f>
        <v>0</v>
      </c>
      <c r="G11" s="15"/>
      <c r="H11" s="16"/>
      <c r="I11" s="15"/>
      <c r="J11" s="15"/>
      <c r="K11" s="15"/>
      <c r="L11" s="14"/>
    </row>
    <row r="13" spans="1:12" ht="30" x14ac:dyDescent="0.25">
      <c r="A13" s="87" t="s">
        <v>5</v>
      </c>
      <c r="B13" s="86" t="s">
        <v>46</v>
      </c>
      <c r="G13" s="11"/>
    </row>
    <row r="14" spans="1:12" x14ac:dyDescent="0.25">
      <c r="G14" s="11"/>
    </row>
    <row r="15" spans="1:12" ht="30" x14ac:dyDescent="0.25">
      <c r="A15" s="10" t="s">
        <v>3</v>
      </c>
      <c r="B15" s="7"/>
      <c r="H15" s="193"/>
    </row>
    <row r="16" spans="1:12" x14ac:dyDescent="0.25">
      <c r="A16" s="8" t="s">
        <v>2</v>
      </c>
      <c r="B16" s="7"/>
      <c r="I16" s="11"/>
      <c r="L16" s="9"/>
    </row>
    <row r="17" spans="1:12" x14ac:dyDescent="0.25">
      <c r="A17" s="8" t="s">
        <v>1</v>
      </c>
      <c r="B17" s="7"/>
      <c r="G17" s="11"/>
      <c r="L17" s="6" t="s">
        <v>0</v>
      </c>
    </row>
    <row r="18" spans="1:12" x14ac:dyDescent="0.25">
      <c r="G18" s="11"/>
    </row>
    <row r="42" ht="30" customHeight="1" x14ac:dyDescent="0.25"/>
    <row r="43" ht="30" customHeight="1" x14ac:dyDescent="0.25"/>
    <row r="44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8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52D52F-94D2-412F-9F96-1F92C45782D5}">
  <sheetPr>
    <pageSetUpPr fitToPage="1"/>
  </sheetPr>
  <dimension ref="A1:L45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480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x14ac:dyDescent="0.25">
      <c r="A9" s="199" t="s">
        <v>8</v>
      </c>
      <c r="B9" s="209" t="s">
        <v>479</v>
      </c>
      <c r="C9" s="166" t="s">
        <v>7</v>
      </c>
      <c r="D9" s="51">
        <v>6</v>
      </c>
      <c r="E9" s="165"/>
      <c r="F9" s="165">
        <f>Tabela90[[#This Row],[Ilość]]*Tabela90[[#This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39" t="s">
        <v>26</v>
      </c>
      <c r="B10" s="208" t="s">
        <v>478</v>
      </c>
      <c r="C10" s="166" t="s">
        <v>7</v>
      </c>
      <c r="D10" s="52">
        <v>6</v>
      </c>
      <c r="E10" s="165"/>
      <c r="F10" s="92">
        <f>Tabela90[[#This Row],[Ilość]]*Tabela90[[#This Row],[C.j. netto]]</f>
        <v>0</v>
      </c>
      <c r="G10" s="21"/>
      <c r="H10" s="22"/>
      <c r="I10" s="21"/>
      <c r="J10" s="21"/>
      <c r="K10" s="21"/>
      <c r="L10" s="164"/>
    </row>
    <row r="11" spans="1:12" x14ac:dyDescent="0.25">
      <c r="A11" s="39" t="s">
        <v>29</v>
      </c>
      <c r="B11" s="123" t="s">
        <v>477</v>
      </c>
      <c r="C11" s="166" t="s">
        <v>7</v>
      </c>
      <c r="D11" s="52">
        <v>60</v>
      </c>
      <c r="E11" s="165"/>
      <c r="F11" s="92">
        <f>Tabela90[[#This Row],[Ilość]]*Tabela90[[#This Row],[C.j. netto]]</f>
        <v>0</v>
      </c>
      <c r="G11" s="21"/>
      <c r="H11" s="22"/>
      <c r="I11" s="21"/>
      <c r="J11" s="21"/>
      <c r="K11" s="21"/>
      <c r="L11" s="52"/>
    </row>
    <row r="12" spans="1:12" x14ac:dyDescent="0.25">
      <c r="A12" s="19" t="s">
        <v>6</v>
      </c>
      <c r="B12" s="18"/>
      <c r="C12" s="16"/>
      <c r="D12" s="16"/>
      <c r="E12" s="15"/>
      <c r="F12" s="17">
        <f>SUBTOTAL(109,Tabela90[Wartość netto])</f>
        <v>0</v>
      </c>
      <c r="G12" s="15"/>
      <c r="H12" s="16"/>
      <c r="I12" s="15"/>
      <c r="J12" s="15"/>
      <c r="K12" s="15"/>
      <c r="L12" s="14"/>
    </row>
    <row r="14" spans="1:12" ht="30" x14ac:dyDescent="0.25">
      <c r="A14" s="87" t="s">
        <v>5</v>
      </c>
      <c r="B14" s="207" t="s">
        <v>46</v>
      </c>
      <c r="G14" s="11"/>
    </row>
    <row r="15" spans="1:12" x14ac:dyDescent="0.25">
      <c r="G15" s="11"/>
    </row>
    <row r="16" spans="1:12" ht="30" x14ac:dyDescent="0.25">
      <c r="A16" s="10" t="s">
        <v>3</v>
      </c>
      <c r="B16" s="7"/>
      <c r="H16" s="193"/>
    </row>
    <row r="17" spans="1:12" x14ac:dyDescent="0.25">
      <c r="A17" s="8" t="s">
        <v>2</v>
      </c>
      <c r="B17" s="7"/>
      <c r="I17" s="11"/>
      <c r="L17" s="9"/>
    </row>
    <row r="18" spans="1:12" x14ac:dyDescent="0.25">
      <c r="A18" s="8" t="s">
        <v>1</v>
      </c>
      <c r="B18" s="7"/>
      <c r="L18" s="6" t="s">
        <v>0</v>
      </c>
    </row>
    <row r="43" ht="30" customHeight="1" x14ac:dyDescent="0.25"/>
    <row r="44" ht="30" customHeight="1" x14ac:dyDescent="0.25"/>
    <row r="45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228A6F-0917-428F-84B6-80B559D11FE0}">
  <sheetPr>
    <pageSetUpPr fitToPage="1"/>
  </sheetPr>
  <dimension ref="A1:M17"/>
  <sheetViews>
    <sheetView workbookViewId="0"/>
  </sheetViews>
  <sheetFormatPr defaultColWidth="8.7109375" defaultRowHeight="15" x14ac:dyDescent="0.25"/>
  <cols>
    <col min="1" max="1" width="15.28515625" style="1" customWidth="1"/>
    <col min="2" max="2" width="54.140625" style="5" customWidth="1"/>
    <col min="3" max="4" width="8.7109375" style="4"/>
    <col min="5" max="5" width="14.5703125" style="3" customWidth="1"/>
    <col min="6" max="6" width="19.7109375" style="3" customWidth="1"/>
    <col min="7" max="7" width="21.140625" style="1" customWidth="1"/>
    <col min="8" max="8" width="20" style="2" customWidth="1"/>
    <col min="9" max="9" width="30.7109375" style="1" customWidth="1"/>
    <col min="10" max="10" width="35.285156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3" x14ac:dyDescent="0.25">
      <c r="A1" s="82" t="s">
        <v>115</v>
      </c>
      <c r="B1" s="48"/>
    </row>
    <row r="3" spans="1:13" ht="40.15" customHeight="1" x14ac:dyDescent="0.25">
      <c r="A3" s="34" t="s">
        <v>23</v>
      </c>
      <c r="B3" s="227"/>
      <c r="C3" s="227"/>
      <c r="D3" s="227"/>
      <c r="E3" s="227"/>
    </row>
    <row r="4" spans="1:13" ht="40.15" customHeight="1" x14ac:dyDescent="0.25">
      <c r="A4" s="34" t="s">
        <v>22</v>
      </c>
      <c r="B4" s="227"/>
      <c r="C4" s="227"/>
      <c r="D4" s="227"/>
      <c r="E4" s="227"/>
    </row>
    <row r="5" spans="1:13" ht="40.15" customHeight="1" x14ac:dyDescent="0.25">
      <c r="A5" s="34" t="s">
        <v>21</v>
      </c>
      <c r="B5" s="227"/>
      <c r="C5" s="227"/>
      <c r="D5" s="227"/>
      <c r="E5" s="227"/>
    </row>
    <row r="8" spans="1:13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  <c r="M8" s="27"/>
    </row>
    <row r="9" spans="1:13" ht="29.25" customHeight="1" x14ac:dyDescent="0.25">
      <c r="A9" s="85" t="s">
        <v>8</v>
      </c>
      <c r="B9" s="84" t="s">
        <v>114</v>
      </c>
      <c r="C9" s="59" t="s">
        <v>28</v>
      </c>
      <c r="D9" s="59">
        <v>20</v>
      </c>
      <c r="E9" s="83"/>
      <c r="F9" s="83">
        <f>Tabela9[[#This Row],[Ilość]]*Tabela9[[#This Row],[C.j. netto]]</f>
        <v>0</v>
      </c>
      <c r="G9" s="21"/>
      <c r="H9" s="22"/>
      <c r="I9" s="45"/>
      <c r="J9" s="21"/>
      <c r="K9" s="21"/>
      <c r="L9" s="20"/>
    </row>
    <row r="10" spans="1:13" ht="25.5" x14ac:dyDescent="0.25">
      <c r="A10" s="59" t="s">
        <v>26</v>
      </c>
      <c r="B10" s="84" t="s">
        <v>113</v>
      </c>
      <c r="C10" s="59" t="s">
        <v>28</v>
      </c>
      <c r="D10" s="59">
        <v>50</v>
      </c>
      <c r="E10" s="83"/>
      <c r="F10" s="83">
        <f>Tabela9[[#This Row],[Ilość]]*Tabela9[[#This Row],[C.j. netto]]</f>
        <v>0</v>
      </c>
      <c r="G10" s="21"/>
      <c r="H10" s="22"/>
      <c r="I10" s="21"/>
      <c r="J10" s="21"/>
      <c r="K10" s="21"/>
      <c r="L10" s="20"/>
    </row>
    <row r="11" spans="1:13" x14ac:dyDescent="0.25">
      <c r="A11" s="19" t="s">
        <v>6</v>
      </c>
      <c r="B11" s="43"/>
      <c r="C11" s="16"/>
      <c r="D11" s="16"/>
      <c r="E11" s="15"/>
      <c r="F11" s="17">
        <f>SUBTOTAL(109,Tabela9[Wartość netto])</f>
        <v>0</v>
      </c>
      <c r="G11" s="15"/>
      <c r="H11" s="16"/>
      <c r="I11" s="15"/>
      <c r="J11" s="15"/>
      <c r="K11" s="15"/>
      <c r="L11" s="14"/>
    </row>
    <row r="12" spans="1:13" x14ac:dyDescent="0.25">
      <c r="A12" s="12"/>
      <c r="B12" s="61"/>
      <c r="E12" s="1"/>
      <c r="F12" s="11"/>
      <c r="H12" s="4"/>
    </row>
    <row r="13" spans="1:13" ht="30" x14ac:dyDescent="0.25">
      <c r="A13" s="10" t="s">
        <v>3</v>
      </c>
      <c r="B13" s="7"/>
    </row>
    <row r="14" spans="1:13" x14ac:dyDescent="0.25">
      <c r="A14" s="8" t="s">
        <v>2</v>
      </c>
      <c r="B14" s="7"/>
      <c r="L14" s="9"/>
    </row>
    <row r="15" spans="1:13" ht="30" customHeight="1" x14ac:dyDescent="0.25">
      <c r="A15" s="8" t="s">
        <v>1</v>
      </c>
      <c r="B15" s="7"/>
      <c r="L15" s="6" t="s">
        <v>0</v>
      </c>
    </row>
    <row r="16" spans="1:13" ht="30" customHeight="1" x14ac:dyDescent="0.25"/>
    <row r="17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9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0F125A0-0911-43B8-99DD-2983A6FD9B47}">
  <sheetPr>
    <pageSetUpPr fitToPage="1"/>
  </sheetPr>
  <dimension ref="A1:L43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482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ht="30" x14ac:dyDescent="0.25">
      <c r="A9" s="199" t="s">
        <v>8</v>
      </c>
      <c r="B9" s="5" t="s">
        <v>481</v>
      </c>
      <c r="C9" s="166" t="s">
        <v>7</v>
      </c>
      <c r="D9" s="51">
        <v>120</v>
      </c>
      <c r="E9" s="165"/>
      <c r="F9" s="165">
        <f>Tabela91[[#This Row],[Ilość]]*Tabela91[[#This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" t="s">
        <v>6</v>
      </c>
      <c r="B10" s="18"/>
      <c r="C10" s="16"/>
      <c r="D10" s="16"/>
      <c r="E10" s="15"/>
      <c r="F10" s="17">
        <f>SUBTOTAL(109,Tabela91[Wartość netto])</f>
        <v>0</v>
      </c>
      <c r="G10" s="15"/>
      <c r="H10" s="16"/>
      <c r="I10" s="15"/>
      <c r="J10" s="15"/>
      <c r="K10" s="15"/>
      <c r="L10" s="14"/>
    </row>
    <row r="12" spans="1:12" ht="30" x14ac:dyDescent="0.25">
      <c r="A12" s="87" t="s">
        <v>5</v>
      </c>
      <c r="B12" s="86" t="s">
        <v>4</v>
      </c>
      <c r="G12" s="11"/>
    </row>
    <row r="13" spans="1:12" x14ac:dyDescent="0.25">
      <c r="G13" s="11"/>
    </row>
    <row r="14" spans="1:12" ht="30" x14ac:dyDescent="0.25">
      <c r="A14" s="10" t="s">
        <v>3</v>
      </c>
      <c r="B14" s="7"/>
      <c r="H14" s="193"/>
    </row>
    <row r="15" spans="1:12" x14ac:dyDescent="0.25">
      <c r="A15" s="8" t="s">
        <v>2</v>
      </c>
      <c r="B15" s="7"/>
      <c r="I15" s="11"/>
      <c r="L15" s="9"/>
    </row>
    <row r="16" spans="1:12" x14ac:dyDescent="0.25">
      <c r="A16" s="8" t="s">
        <v>1</v>
      </c>
      <c r="B16" s="7"/>
      <c r="G16" s="11"/>
      <c r="L16" s="6" t="s">
        <v>0</v>
      </c>
    </row>
    <row r="41" ht="30" customHeight="1" x14ac:dyDescent="0.25"/>
    <row r="42" ht="30" customHeight="1" x14ac:dyDescent="0.25"/>
    <row r="4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9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9A9453-864A-41A5-BAFD-2975ECC3AF56}">
  <sheetPr>
    <pageSetUpPr fitToPage="1"/>
  </sheetPr>
  <dimension ref="A1:L43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484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x14ac:dyDescent="0.25">
      <c r="A9" s="199" t="s">
        <v>8</v>
      </c>
      <c r="B9" s="5" t="s">
        <v>483</v>
      </c>
      <c r="C9" s="166" t="s">
        <v>7</v>
      </c>
      <c r="D9" s="51">
        <v>12</v>
      </c>
      <c r="E9" s="165"/>
      <c r="F9" s="165">
        <f>Tabela92[[#This Row],[Ilość]]*Tabela92[[#This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" t="s">
        <v>6</v>
      </c>
      <c r="B10" s="18"/>
      <c r="C10" s="16"/>
      <c r="D10" s="16"/>
      <c r="E10" s="15"/>
      <c r="F10" s="17">
        <f>SUBTOTAL(109,Tabela92[Wartość netto])</f>
        <v>0</v>
      </c>
      <c r="G10" s="15"/>
      <c r="H10" s="16"/>
      <c r="I10" s="15"/>
      <c r="J10" s="15"/>
      <c r="K10" s="15"/>
      <c r="L10" s="14"/>
    </row>
    <row r="12" spans="1:12" ht="30" x14ac:dyDescent="0.25">
      <c r="A12" s="87" t="s">
        <v>5</v>
      </c>
      <c r="B12" s="86" t="s">
        <v>4</v>
      </c>
      <c r="G12" s="11"/>
    </row>
    <row r="13" spans="1:12" x14ac:dyDescent="0.25">
      <c r="G13" s="11"/>
    </row>
    <row r="14" spans="1:12" ht="30" x14ac:dyDescent="0.25">
      <c r="A14" s="10" t="s">
        <v>3</v>
      </c>
      <c r="B14" s="7"/>
      <c r="H14" s="193"/>
    </row>
    <row r="15" spans="1:12" x14ac:dyDescent="0.25">
      <c r="A15" s="8" t="s">
        <v>2</v>
      </c>
      <c r="B15" s="7"/>
      <c r="I15" s="11"/>
      <c r="L15" s="9"/>
    </row>
    <row r="16" spans="1:12" x14ac:dyDescent="0.25">
      <c r="A16" s="8" t="s">
        <v>1</v>
      </c>
      <c r="B16" s="7"/>
      <c r="G16" s="11"/>
      <c r="L16" s="6" t="s">
        <v>0</v>
      </c>
    </row>
    <row r="41" ht="30" customHeight="1" x14ac:dyDescent="0.25"/>
    <row r="42" ht="30" customHeight="1" x14ac:dyDescent="0.25"/>
    <row r="4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9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75900CF-B4FF-4AD0-A542-7623BE9C9F0E}">
  <sheetPr>
    <pageSetUpPr fitToPage="1"/>
  </sheetPr>
  <dimension ref="A1:L45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488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x14ac:dyDescent="0.25">
      <c r="A9" s="199" t="s">
        <v>8</v>
      </c>
      <c r="B9" s="73" t="s">
        <v>487</v>
      </c>
      <c r="C9" s="71" t="s">
        <v>7</v>
      </c>
      <c r="D9" s="71">
        <v>30</v>
      </c>
      <c r="E9" s="69"/>
      <c r="F9" s="165">
        <f>Tabela93[[#This Row],[Ilość]]*Tabela93[[#This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9" t="s">
        <v>26</v>
      </c>
      <c r="B10" s="211" t="s">
        <v>486</v>
      </c>
      <c r="C10" s="71" t="s">
        <v>7</v>
      </c>
      <c r="D10" s="210">
        <v>60</v>
      </c>
      <c r="E10" s="69"/>
      <c r="F10" s="165">
        <f>Tabela93[[#This Row],[Ilość]]*Tabela93[[#This Row],[C.j. netto]]</f>
        <v>0</v>
      </c>
      <c r="G10" s="206"/>
      <c r="H10" s="105"/>
      <c r="I10" s="206"/>
      <c r="J10" s="206"/>
      <c r="K10" s="206"/>
      <c r="L10" s="205"/>
    </row>
    <row r="11" spans="1:12" x14ac:dyDescent="0.25">
      <c r="A11" s="199" t="s">
        <v>29</v>
      </c>
      <c r="B11" s="211" t="s">
        <v>485</v>
      </c>
      <c r="C11" s="71" t="s">
        <v>7</v>
      </c>
      <c r="D11" s="210">
        <v>20</v>
      </c>
      <c r="E11" s="69"/>
      <c r="F11" s="165">
        <f>Tabela93[[#This Row],[Ilość]]*Tabela93[[#This Row],[C.j. netto]]</f>
        <v>0</v>
      </c>
      <c r="G11" s="206"/>
      <c r="H11" s="105"/>
      <c r="I11" s="206"/>
      <c r="J11" s="206"/>
      <c r="K11" s="206"/>
      <c r="L11" s="205"/>
    </row>
    <row r="12" spans="1:12" x14ac:dyDescent="0.25">
      <c r="A12" s="19" t="s">
        <v>6</v>
      </c>
      <c r="B12" s="18"/>
      <c r="C12" s="16"/>
      <c r="D12" s="16"/>
      <c r="E12" s="15"/>
      <c r="F12" s="17">
        <f>SUBTOTAL(109,Tabela93[Wartość netto])</f>
        <v>0</v>
      </c>
      <c r="G12" s="15"/>
      <c r="H12" s="16"/>
      <c r="I12" s="15"/>
      <c r="J12" s="15"/>
      <c r="K12" s="15"/>
      <c r="L12" s="14"/>
    </row>
    <row r="14" spans="1:12" ht="30" x14ac:dyDescent="0.25">
      <c r="A14" s="87" t="s">
        <v>5</v>
      </c>
      <c r="B14" s="86" t="s">
        <v>4</v>
      </c>
      <c r="G14" s="11"/>
    </row>
    <row r="15" spans="1:12" x14ac:dyDescent="0.25">
      <c r="G15" s="11"/>
    </row>
    <row r="16" spans="1:12" ht="30" x14ac:dyDescent="0.25">
      <c r="A16" s="10" t="s">
        <v>3</v>
      </c>
      <c r="B16" s="7"/>
      <c r="H16" s="193"/>
    </row>
    <row r="17" spans="1:12" x14ac:dyDescent="0.25">
      <c r="A17" s="8" t="s">
        <v>2</v>
      </c>
      <c r="B17" s="7"/>
      <c r="I17" s="11"/>
      <c r="L17" s="9"/>
    </row>
    <row r="18" spans="1:12" x14ac:dyDescent="0.25">
      <c r="A18" s="8" t="s">
        <v>1</v>
      </c>
      <c r="B18" s="7"/>
      <c r="G18" s="11"/>
      <c r="L18" s="6" t="s">
        <v>0</v>
      </c>
    </row>
    <row r="43" ht="30" customHeight="1" x14ac:dyDescent="0.25"/>
    <row r="44" ht="30" customHeight="1" x14ac:dyDescent="0.25"/>
    <row r="45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9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9621000-A23D-44CB-9243-AB1371B4D249}">
  <sheetPr>
    <pageSetUpPr fitToPage="1"/>
  </sheetPr>
  <dimension ref="A1:L43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490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ht="30" x14ac:dyDescent="0.25">
      <c r="A9" s="199" t="s">
        <v>8</v>
      </c>
      <c r="B9" s="5" t="s">
        <v>489</v>
      </c>
      <c r="C9" s="166" t="s">
        <v>7</v>
      </c>
      <c r="D9" s="51">
        <v>100</v>
      </c>
      <c r="E9" s="165"/>
      <c r="F9" s="165">
        <f>Tabela94[[#This Row],[Ilość]]*Tabela94[[#This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" t="s">
        <v>6</v>
      </c>
      <c r="B10" s="18"/>
      <c r="C10" s="16"/>
      <c r="D10" s="16"/>
      <c r="E10" s="15"/>
      <c r="F10" s="17">
        <f>SUBTOTAL(109,Tabela94[Wartość netto])</f>
        <v>0</v>
      </c>
      <c r="G10" s="15"/>
      <c r="H10" s="16"/>
      <c r="I10" s="15"/>
      <c r="J10" s="15"/>
      <c r="K10" s="15"/>
      <c r="L10" s="14"/>
    </row>
    <row r="12" spans="1:12" ht="30" x14ac:dyDescent="0.25">
      <c r="A12" s="87" t="s">
        <v>5</v>
      </c>
      <c r="B12" s="86" t="s">
        <v>4</v>
      </c>
      <c r="G12" s="11"/>
    </row>
    <row r="13" spans="1:12" x14ac:dyDescent="0.25">
      <c r="G13" s="11"/>
    </row>
    <row r="14" spans="1:12" ht="30" x14ac:dyDescent="0.25">
      <c r="A14" s="10" t="s">
        <v>3</v>
      </c>
      <c r="B14" s="7"/>
      <c r="H14" s="193"/>
    </row>
    <row r="15" spans="1:12" x14ac:dyDescent="0.25">
      <c r="A15" s="8" t="s">
        <v>2</v>
      </c>
      <c r="B15" s="7"/>
      <c r="I15" s="11"/>
      <c r="L15" s="9"/>
    </row>
    <row r="16" spans="1:12" x14ac:dyDescent="0.25">
      <c r="A16" s="8" t="s">
        <v>1</v>
      </c>
      <c r="B16" s="7"/>
      <c r="G16" s="11"/>
      <c r="L16" s="6" t="s">
        <v>0</v>
      </c>
    </row>
    <row r="41" ht="30" customHeight="1" x14ac:dyDescent="0.25"/>
    <row r="42" ht="30" customHeight="1" x14ac:dyDescent="0.25"/>
    <row r="4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9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992666C-DD35-4CBE-AF52-E1F63882061A}">
  <sheetPr>
    <pageSetUpPr fitToPage="1"/>
  </sheetPr>
  <dimension ref="A1:L44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493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x14ac:dyDescent="0.25">
      <c r="A9" s="199" t="s">
        <v>8</v>
      </c>
      <c r="B9" s="213" t="s">
        <v>492</v>
      </c>
      <c r="C9" s="166" t="s">
        <v>7</v>
      </c>
      <c r="D9" s="51">
        <v>6</v>
      </c>
      <c r="E9" s="165"/>
      <c r="F9" s="165">
        <f>Tabela95[[#This Row],[Ilość]]*Tabela95[[#This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9" t="s">
        <v>26</v>
      </c>
      <c r="B10" s="123" t="s">
        <v>491</v>
      </c>
      <c r="C10" s="212" t="s">
        <v>7</v>
      </c>
      <c r="D10" s="52">
        <v>36</v>
      </c>
      <c r="E10" s="165"/>
      <c r="F10" s="165">
        <f>Tabela95[[#This Row],[Ilość]]*Tabela95[[#This Row],[C.j. netto]]</f>
        <v>0</v>
      </c>
      <c r="G10" s="206"/>
      <c r="H10" s="105"/>
      <c r="I10" s="206"/>
      <c r="J10" s="206"/>
      <c r="K10" s="206"/>
      <c r="L10" s="205"/>
    </row>
    <row r="11" spans="1:12" x14ac:dyDescent="0.25">
      <c r="A11" s="19" t="s">
        <v>6</v>
      </c>
      <c r="B11" s="18"/>
      <c r="C11" s="16"/>
      <c r="D11" s="16"/>
      <c r="E11" s="15"/>
      <c r="F11" s="17">
        <f>SUBTOTAL(109,Tabela95[Wartość netto])</f>
        <v>0</v>
      </c>
      <c r="G11" s="15"/>
      <c r="H11" s="16"/>
      <c r="I11" s="15"/>
      <c r="J11" s="15"/>
      <c r="K11" s="15"/>
      <c r="L11" s="14"/>
    </row>
    <row r="13" spans="1:12" ht="30" x14ac:dyDescent="0.25">
      <c r="A13" s="87" t="s">
        <v>5</v>
      </c>
      <c r="B13" s="86" t="s">
        <v>4</v>
      </c>
      <c r="G13" s="11"/>
    </row>
    <row r="14" spans="1:12" x14ac:dyDescent="0.25">
      <c r="G14" s="11"/>
    </row>
    <row r="15" spans="1:12" ht="30" x14ac:dyDescent="0.25">
      <c r="A15" s="10" t="s">
        <v>3</v>
      </c>
      <c r="B15" s="7"/>
      <c r="H15" s="193"/>
    </row>
    <row r="16" spans="1:12" x14ac:dyDescent="0.25">
      <c r="A16" s="8" t="s">
        <v>2</v>
      </c>
      <c r="B16" s="7"/>
      <c r="I16" s="11"/>
      <c r="L16" s="9"/>
    </row>
    <row r="17" spans="1:12" x14ac:dyDescent="0.25">
      <c r="A17" s="8" t="s">
        <v>1</v>
      </c>
      <c r="B17" s="7"/>
      <c r="G17" s="11"/>
      <c r="L17" s="6" t="s">
        <v>0</v>
      </c>
    </row>
    <row r="42" ht="30" customHeight="1" x14ac:dyDescent="0.25"/>
    <row r="43" ht="30" customHeight="1" x14ac:dyDescent="0.25"/>
    <row r="44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9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C36E50-10DE-405B-9913-EA6DAE82D742}">
  <sheetPr>
    <pageSetUpPr fitToPage="1"/>
  </sheetPr>
  <dimension ref="A1:L43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495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x14ac:dyDescent="0.25">
      <c r="A9" s="199" t="s">
        <v>8</v>
      </c>
      <c r="B9" s="5" t="s">
        <v>494</v>
      </c>
      <c r="C9" s="166" t="s">
        <v>7</v>
      </c>
      <c r="D9" s="51">
        <v>1200</v>
      </c>
      <c r="E9" s="165"/>
      <c r="F9" s="165">
        <f>Tabela96[[#This Row],[Ilość]]*Tabela96[[#This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" t="s">
        <v>6</v>
      </c>
      <c r="B10" s="18"/>
      <c r="C10" s="16"/>
      <c r="D10" s="16"/>
      <c r="E10" s="15"/>
      <c r="F10" s="17">
        <f>SUBTOTAL(109,Tabela96[Wartość netto])</f>
        <v>0</v>
      </c>
      <c r="G10" s="15"/>
      <c r="H10" s="16"/>
      <c r="I10" s="15"/>
      <c r="J10" s="15"/>
      <c r="K10" s="15"/>
      <c r="L10" s="14"/>
    </row>
    <row r="12" spans="1:12" ht="30" x14ac:dyDescent="0.25">
      <c r="A12" s="87" t="s">
        <v>5</v>
      </c>
      <c r="B12" s="86" t="s">
        <v>4</v>
      </c>
      <c r="G12" s="11"/>
    </row>
    <row r="13" spans="1:12" x14ac:dyDescent="0.25">
      <c r="G13" s="11"/>
    </row>
    <row r="14" spans="1:12" ht="30" x14ac:dyDescent="0.25">
      <c r="A14" s="10" t="s">
        <v>3</v>
      </c>
      <c r="B14" s="7"/>
      <c r="H14" s="193"/>
    </row>
    <row r="15" spans="1:12" x14ac:dyDescent="0.25">
      <c r="A15" s="8" t="s">
        <v>2</v>
      </c>
      <c r="B15" s="7"/>
      <c r="I15" s="11"/>
      <c r="L15" s="9"/>
    </row>
    <row r="16" spans="1:12" x14ac:dyDescent="0.25">
      <c r="A16" s="8" t="s">
        <v>1</v>
      </c>
      <c r="B16" s="7"/>
      <c r="G16" s="11"/>
      <c r="L16" s="6" t="s">
        <v>0</v>
      </c>
    </row>
    <row r="41" ht="30" customHeight="1" x14ac:dyDescent="0.25"/>
    <row r="42" ht="30" customHeight="1" x14ac:dyDescent="0.25"/>
    <row r="4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9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466C8E7-1870-44F7-9FF8-9B37C633393D}">
  <sheetPr>
    <pageSetUpPr fitToPage="1"/>
  </sheetPr>
  <dimension ref="A1:L43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497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ht="30" x14ac:dyDescent="0.25">
      <c r="A9" s="199" t="s">
        <v>8</v>
      </c>
      <c r="B9" s="5" t="s">
        <v>496</v>
      </c>
      <c r="C9" s="166" t="s">
        <v>7</v>
      </c>
      <c r="D9" s="51">
        <v>1500</v>
      </c>
      <c r="E9" s="165"/>
      <c r="F9" s="165">
        <f>Tabela97[[#This Row],[Ilość]]*Tabela97[[#This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" t="s">
        <v>6</v>
      </c>
      <c r="B10" s="18"/>
      <c r="C10" s="16"/>
      <c r="D10" s="16"/>
      <c r="E10" s="15"/>
      <c r="F10" s="17">
        <f>SUBTOTAL(109,Tabela97[Wartość netto])</f>
        <v>0</v>
      </c>
      <c r="G10" s="15"/>
      <c r="H10" s="16"/>
      <c r="I10" s="15"/>
      <c r="J10" s="15"/>
      <c r="K10" s="15"/>
      <c r="L10" s="14"/>
    </row>
    <row r="12" spans="1:12" ht="30" x14ac:dyDescent="0.25">
      <c r="A12" s="87" t="s">
        <v>5</v>
      </c>
      <c r="B12" s="86" t="s">
        <v>4</v>
      </c>
      <c r="G12" s="11"/>
    </row>
    <row r="13" spans="1:12" x14ac:dyDescent="0.25">
      <c r="G13" s="11"/>
    </row>
    <row r="14" spans="1:12" ht="30" x14ac:dyDescent="0.25">
      <c r="A14" s="10" t="s">
        <v>3</v>
      </c>
      <c r="B14" s="7"/>
      <c r="H14" s="193"/>
    </row>
    <row r="15" spans="1:12" x14ac:dyDescent="0.25">
      <c r="A15" s="8" t="s">
        <v>2</v>
      </c>
      <c r="B15" s="7"/>
      <c r="I15" s="11"/>
      <c r="L15" s="9"/>
    </row>
    <row r="16" spans="1:12" x14ac:dyDescent="0.25">
      <c r="A16" s="8" t="s">
        <v>1</v>
      </c>
      <c r="B16" s="7"/>
      <c r="G16" s="11"/>
      <c r="L16" s="6" t="s">
        <v>0</v>
      </c>
    </row>
    <row r="41" ht="30" customHeight="1" x14ac:dyDescent="0.25"/>
    <row r="42" ht="30" customHeight="1" x14ac:dyDescent="0.25"/>
    <row r="4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9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C24A1BB-179A-4D97-A2EE-AC5FC7C97219}">
  <sheetPr>
    <pageSetUpPr fitToPage="1"/>
  </sheetPr>
  <dimension ref="A1:L44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500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x14ac:dyDescent="0.25">
      <c r="A9" s="199" t="s">
        <v>8</v>
      </c>
      <c r="B9" s="173" t="s">
        <v>499</v>
      </c>
      <c r="C9" s="166" t="s">
        <v>7</v>
      </c>
      <c r="D9" s="51">
        <v>24</v>
      </c>
      <c r="E9" s="214"/>
      <c r="F9" s="165">
        <f>Tabela98[[#This Row],[Ilość]]*Tabela98[[#This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9" t="s">
        <v>26</v>
      </c>
      <c r="B10" s="25" t="s">
        <v>498</v>
      </c>
      <c r="C10" s="215" t="s">
        <v>7</v>
      </c>
      <c r="D10" s="51">
        <v>12</v>
      </c>
      <c r="E10" s="214"/>
      <c r="F10" s="165">
        <f>Tabela98[[#This Row],[Ilość]]*Tabela98[[#This Row],[C.j. netto]]</f>
        <v>0</v>
      </c>
      <c r="G10" s="206"/>
      <c r="H10" s="105"/>
      <c r="I10" s="206"/>
      <c r="J10" s="206"/>
      <c r="K10" s="206"/>
      <c r="L10" s="205"/>
    </row>
    <row r="11" spans="1:12" x14ac:dyDescent="0.25">
      <c r="A11" s="19" t="s">
        <v>6</v>
      </c>
      <c r="B11" s="18"/>
      <c r="C11" s="16"/>
      <c r="D11" s="16"/>
      <c r="E11" s="15"/>
      <c r="F11" s="17">
        <f>SUBTOTAL(109,Tabela98[Wartość netto])</f>
        <v>0</v>
      </c>
      <c r="G11" s="15"/>
      <c r="H11" s="16"/>
      <c r="I11" s="15"/>
      <c r="J11" s="15"/>
      <c r="K11" s="15"/>
      <c r="L11" s="14"/>
    </row>
    <row r="13" spans="1:12" ht="30" x14ac:dyDescent="0.25">
      <c r="A13" s="87" t="s">
        <v>5</v>
      </c>
      <c r="B13" s="86" t="s">
        <v>4</v>
      </c>
      <c r="G13" s="11"/>
    </row>
    <row r="14" spans="1:12" x14ac:dyDescent="0.25">
      <c r="G14" s="11"/>
    </row>
    <row r="15" spans="1:12" ht="30" x14ac:dyDescent="0.25">
      <c r="A15" s="10" t="s">
        <v>3</v>
      </c>
      <c r="B15" s="7"/>
      <c r="H15" s="193"/>
    </row>
    <row r="16" spans="1:12" x14ac:dyDescent="0.25">
      <c r="A16" s="8" t="s">
        <v>2</v>
      </c>
      <c r="B16" s="7"/>
      <c r="I16" s="11"/>
      <c r="L16" s="9"/>
    </row>
    <row r="17" spans="1:12" x14ac:dyDescent="0.25">
      <c r="A17" s="8" t="s">
        <v>1</v>
      </c>
      <c r="B17" s="7"/>
      <c r="G17" s="11"/>
      <c r="L17" s="6" t="s">
        <v>0</v>
      </c>
    </row>
    <row r="42" ht="30" customHeight="1" x14ac:dyDescent="0.25"/>
    <row r="43" ht="30" customHeight="1" x14ac:dyDescent="0.25"/>
    <row r="44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9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8EDEC3-C9CB-4866-A2AA-2413A75B1806}">
  <sheetPr>
    <pageSetUpPr fitToPage="1"/>
  </sheetPr>
  <dimension ref="A1:L43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502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ht="26.25" x14ac:dyDescent="0.25">
      <c r="A9" s="199" t="s">
        <v>8</v>
      </c>
      <c r="B9" s="173" t="s">
        <v>501</v>
      </c>
      <c r="C9" s="166" t="s">
        <v>7</v>
      </c>
      <c r="D9" s="51">
        <v>24</v>
      </c>
      <c r="E9" s="214"/>
      <c r="F9" s="165">
        <f>Tabela99[[#This Row],[Ilość]]*Tabela99[[#This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" t="s">
        <v>6</v>
      </c>
      <c r="B10" s="18"/>
      <c r="C10" s="16"/>
      <c r="D10" s="16"/>
      <c r="E10" s="15"/>
      <c r="F10" s="17">
        <f>SUBTOTAL(109,Tabela99[Wartość netto])</f>
        <v>0</v>
      </c>
      <c r="G10" s="15"/>
      <c r="H10" s="16"/>
      <c r="I10" s="15"/>
      <c r="J10" s="15"/>
      <c r="K10" s="15"/>
      <c r="L10" s="14"/>
    </row>
    <row r="12" spans="1:12" ht="30" x14ac:dyDescent="0.25">
      <c r="A12" s="87" t="s">
        <v>5</v>
      </c>
      <c r="B12" s="86" t="s">
        <v>4</v>
      </c>
      <c r="G12" s="11"/>
    </row>
    <row r="13" spans="1:12" x14ac:dyDescent="0.25">
      <c r="G13" s="11"/>
    </row>
    <row r="14" spans="1:12" ht="30" x14ac:dyDescent="0.25">
      <c r="A14" s="10" t="s">
        <v>3</v>
      </c>
      <c r="B14" s="7"/>
      <c r="H14" s="193"/>
    </row>
    <row r="15" spans="1:12" x14ac:dyDescent="0.25">
      <c r="A15" s="8" t="s">
        <v>2</v>
      </c>
      <c r="B15" s="7"/>
      <c r="I15" s="11"/>
      <c r="L15" s="9"/>
    </row>
    <row r="16" spans="1:12" x14ac:dyDescent="0.25">
      <c r="A16" s="8" t="s">
        <v>1</v>
      </c>
      <c r="B16" s="7"/>
      <c r="G16" s="11"/>
      <c r="L16" s="6" t="s">
        <v>0</v>
      </c>
    </row>
    <row r="41" ht="30" customHeight="1" x14ac:dyDescent="0.25"/>
    <row r="42" ht="30" customHeight="1" x14ac:dyDescent="0.25"/>
    <row r="4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xl/worksheets/sheet9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B4FBA22-DD9E-4DE2-8C86-EE695E6E9224}">
  <sheetPr>
    <pageSetUpPr fitToPage="1"/>
  </sheetPr>
  <dimension ref="A1:L43"/>
  <sheetViews>
    <sheetView workbookViewId="0"/>
  </sheetViews>
  <sheetFormatPr defaultColWidth="8.7109375" defaultRowHeight="15" x14ac:dyDescent="0.25"/>
  <cols>
    <col min="1" max="1" width="13.7109375" style="1" customWidth="1"/>
    <col min="2" max="2" width="68.7109375" style="5" customWidth="1"/>
    <col min="3" max="4" width="8.7109375" style="4"/>
    <col min="5" max="5" width="14.7109375" style="3" customWidth="1"/>
    <col min="6" max="6" width="19.7109375" style="3" customWidth="1"/>
    <col min="7" max="7" width="21.28515625" style="1" customWidth="1"/>
    <col min="8" max="8" width="20.28515625" style="2" customWidth="1"/>
    <col min="9" max="9" width="30.7109375" style="1" customWidth="1"/>
    <col min="10" max="10" width="35.42578125" style="1" customWidth="1"/>
    <col min="11" max="11" width="22.28515625" style="1" customWidth="1"/>
    <col min="12" max="12" width="50.7109375" style="1" customWidth="1"/>
    <col min="13" max="16384" width="8.7109375" style="1"/>
  </cols>
  <sheetData>
    <row r="1" spans="1:12" x14ac:dyDescent="0.25">
      <c r="A1" s="36" t="s">
        <v>504</v>
      </c>
      <c r="B1" s="37"/>
    </row>
    <row r="3" spans="1:12" ht="40.15" customHeight="1" x14ac:dyDescent="0.25">
      <c r="A3" s="34" t="s">
        <v>23</v>
      </c>
      <c r="B3" s="227"/>
      <c r="C3" s="227"/>
      <c r="D3" s="227"/>
      <c r="E3" s="227"/>
    </row>
    <row r="4" spans="1:12" ht="40.15" customHeight="1" x14ac:dyDescent="0.25">
      <c r="A4" s="34" t="s">
        <v>22</v>
      </c>
      <c r="B4" s="227"/>
      <c r="C4" s="227"/>
      <c r="D4" s="227"/>
      <c r="E4" s="227"/>
    </row>
    <row r="5" spans="1:12" ht="40.15" customHeight="1" x14ac:dyDescent="0.25">
      <c r="A5" s="34" t="s">
        <v>21</v>
      </c>
      <c r="B5" s="227"/>
      <c r="C5" s="227"/>
      <c r="D5" s="227"/>
      <c r="E5" s="227"/>
    </row>
    <row r="8" spans="1:12" x14ac:dyDescent="0.25">
      <c r="A8" s="33" t="s">
        <v>20</v>
      </c>
      <c r="B8" s="29" t="s">
        <v>19</v>
      </c>
      <c r="C8" s="29" t="s">
        <v>18</v>
      </c>
      <c r="D8" s="32" t="s">
        <v>17</v>
      </c>
      <c r="E8" s="31" t="s">
        <v>16</v>
      </c>
      <c r="F8" s="31" t="s">
        <v>15</v>
      </c>
      <c r="G8" s="29" t="s">
        <v>14</v>
      </c>
      <c r="H8" s="30" t="s">
        <v>13</v>
      </c>
      <c r="I8" s="29" t="s">
        <v>12</v>
      </c>
      <c r="J8" s="29" t="s">
        <v>11</v>
      </c>
      <c r="K8" s="29" t="s">
        <v>10</v>
      </c>
      <c r="L8" s="28" t="s">
        <v>9</v>
      </c>
    </row>
    <row r="9" spans="1:12" x14ac:dyDescent="0.25">
      <c r="A9" s="199" t="s">
        <v>8</v>
      </c>
      <c r="B9" s="173" t="s">
        <v>503</v>
      </c>
      <c r="C9" s="166" t="s">
        <v>7</v>
      </c>
      <c r="D9" s="51">
        <v>100</v>
      </c>
      <c r="E9" s="214"/>
      <c r="F9" s="165">
        <f>Tabela100[[#This Row],[Ilość]]*Tabela100[[#This Row],[C.j. netto]]</f>
        <v>0</v>
      </c>
      <c r="G9" s="206"/>
      <c r="H9" s="105"/>
      <c r="I9" s="206"/>
      <c r="J9" s="206"/>
      <c r="K9" s="206"/>
      <c r="L9" s="205"/>
    </row>
    <row r="10" spans="1:12" x14ac:dyDescent="0.25">
      <c r="A10" s="19" t="s">
        <v>6</v>
      </c>
      <c r="B10" s="18"/>
      <c r="C10" s="16"/>
      <c r="D10" s="16"/>
      <c r="E10" s="15"/>
      <c r="F10" s="17">
        <f>SUBTOTAL(109,Tabela100[Wartość netto])</f>
        <v>0</v>
      </c>
      <c r="G10" s="15"/>
      <c r="H10" s="16"/>
      <c r="I10" s="15"/>
      <c r="J10" s="15"/>
      <c r="K10" s="15"/>
      <c r="L10" s="14"/>
    </row>
    <row r="12" spans="1:12" ht="30" x14ac:dyDescent="0.25">
      <c r="A12" s="87" t="s">
        <v>5</v>
      </c>
      <c r="B12" s="86" t="s">
        <v>4</v>
      </c>
      <c r="G12" s="11"/>
    </row>
    <row r="13" spans="1:12" x14ac:dyDescent="0.25">
      <c r="G13" s="11"/>
    </row>
    <row r="14" spans="1:12" ht="30" x14ac:dyDescent="0.25">
      <c r="A14" s="10" t="s">
        <v>3</v>
      </c>
      <c r="B14" s="7"/>
      <c r="H14" s="193"/>
    </row>
    <row r="15" spans="1:12" x14ac:dyDescent="0.25">
      <c r="A15" s="8" t="s">
        <v>2</v>
      </c>
      <c r="B15" s="7"/>
      <c r="I15" s="11"/>
      <c r="L15" s="9"/>
    </row>
    <row r="16" spans="1:12" x14ac:dyDescent="0.25">
      <c r="A16" s="8" t="s">
        <v>1</v>
      </c>
      <c r="B16" s="7"/>
      <c r="G16" s="11"/>
      <c r="L16" s="6" t="s">
        <v>0</v>
      </c>
    </row>
    <row r="41" ht="30" customHeight="1" x14ac:dyDescent="0.25"/>
    <row r="42" ht="30" customHeight="1" x14ac:dyDescent="0.25"/>
    <row r="43" ht="30" customHeight="1" x14ac:dyDescent="0.25"/>
  </sheetData>
  <mergeCells count="3">
    <mergeCell ref="B3:E3"/>
    <mergeCell ref="B4:E4"/>
    <mergeCell ref="B5:E5"/>
  </mergeCells>
  <pageMargins left="0.25" right="0.25" top="0.75" bottom="0.75" header="0.3" footer="0.3"/>
  <pageSetup paperSize="9" scale="51" fitToHeight="0" orientation="landscape" r:id="rId1"/>
  <tableParts count="1">
    <tablePart r:id="rId2"/>
  </tablePart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103</vt:i4>
      </vt:variant>
      <vt:variant>
        <vt:lpstr>Nazwane zakresy</vt:lpstr>
      </vt:variant>
      <vt:variant>
        <vt:i4>103</vt:i4>
      </vt:variant>
    </vt:vector>
  </HeadingPairs>
  <TitlesOfParts>
    <vt:vector size="206" baseType="lpstr">
      <vt:lpstr>Z1</vt:lpstr>
      <vt:lpstr>Z2</vt:lpstr>
      <vt:lpstr>Z3</vt:lpstr>
      <vt:lpstr>Z4</vt:lpstr>
      <vt:lpstr>Z5</vt:lpstr>
      <vt:lpstr>Z6</vt:lpstr>
      <vt:lpstr>Z7</vt:lpstr>
      <vt:lpstr>Z8</vt:lpstr>
      <vt:lpstr>Z9</vt:lpstr>
      <vt:lpstr>Z10</vt:lpstr>
      <vt:lpstr>Z11</vt:lpstr>
      <vt:lpstr>Z12</vt:lpstr>
      <vt:lpstr>Z13</vt:lpstr>
      <vt:lpstr>Z14</vt:lpstr>
      <vt:lpstr>Z15</vt:lpstr>
      <vt:lpstr>Z16</vt:lpstr>
      <vt:lpstr>Z17</vt:lpstr>
      <vt:lpstr>Z18</vt:lpstr>
      <vt:lpstr>Z19</vt:lpstr>
      <vt:lpstr>Z20</vt:lpstr>
      <vt:lpstr>Z21</vt:lpstr>
      <vt:lpstr>Z22</vt:lpstr>
      <vt:lpstr>Z23</vt:lpstr>
      <vt:lpstr>Z24</vt:lpstr>
      <vt:lpstr>Z25</vt:lpstr>
      <vt:lpstr>Z26</vt:lpstr>
      <vt:lpstr>Z27</vt:lpstr>
      <vt:lpstr>Z28</vt:lpstr>
      <vt:lpstr>Z29</vt:lpstr>
      <vt:lpstr>Z30</vt:lpstr>
      <vt:lpstr>Z31</vt:lpstr>
      <vt:lpstr>Z32</vt:lpstr>
      <vt:lpstr>Z33</vt:lpstr>
      <vt:lpstr>Z34</vt:lpstr>
      <vt:lpstr>Z35</vt:lpstr>
      <vt:lpstr>Z36</vt:lpstr>
      <vt:lpstr>Z37</vt:lpstr>
      <vt:lpstr>Z38</vt:lpstr>
      <vt:lpstr>Z39</vt:lpstr>
      <vt:lpstr>Z40</vt:lpstr>
      <vt:lpstr>Z41</vt:lpstr>
      <vt:lpstr>Z42</vt:lpstr>
      <vt:lpstr>Z43</vt:lpstr>
      <vt:lpstr>Z44</vt:lpstr>
      <vt:lpstr>Z45</vt:lpstr>
      <vt:lpstr>Z46</vt:lpstr>
      <vt:lpstr>Z47</vt:lpstr>
      <vt:lpstr>Z48</vt:lpstr>
      <vt:lpstr>Z49</vt:lpstr>
      <vt:lpstr>Z50</vt:lpstr>
      <vt:lpstr>Z51</vt:lpstr>
      <vt:lpstr>Z52</vt:lpstr>
      <vt:lpstr>Z53</vt:lpstr>
      <vt:lpstr>Z54</vt:lpstr>
      <vt:lpstr>Z55</vt:lpstr>
      <vt:lpstr>Z56</vt:lpstr>
      <vt:lpstr>Z57</vt:lpstr>
      <vt:lpstr>Z58</vt:lpstr>
      <vt:lpstr>Z59</vt:lpstr>
      <vt:lpstr>Z60</vt:lpstr>
      <vt:lpstr>Z61</vt:lpstr>
      <vt:lpstr>Z62</vt:lpstr>
      <vt:lpstr>Z63</vt:lpstr>
      <vt:lpstr>Z64</vt:lpstr>
      <vt:lpstr>Z65</vt:lpstr>
      <vt:lpstr>Z66</vt:lpstr>
      <vt:lpstr>Z67</vt:lpstr>
      <vt:lpstr>Z68</vt:lpstr>
      <vt:lpstr>Z69</vt:lpstr>
      <vt:lpstr>Z70</vt:lpstr>
      <vt:lpstr>Z71</vt:lpstr>
      <vt:lpstr>Z73</vt:lpstr>
      <vt:lpstr>Z74</vt:lpstr>
      <vt:lpstr>Z75</vt:lpstr>
      <vt:lpstr>Z76</vt:lpstr>
      <vt:lpstr>Z77</vt:lpstr>
      <vt:lpstr>Z78</vt:lpstr>
      <vt:lpstr>Z79</vt:lpstr>
      <vt:lpstr>Z80</vt:lpstr>
      <vt:lpstr>Z81</vt:lpstr>
      <vt:lpstr>Z82</vt:lpstr>
      <vt:lpstr>Z83</vt:lpstr>
      <vt:lpstr>Z84</vt:lpstr>
      <vt:lpstr>Z85</vt:lpstr>
      <vt:lpstr>Z86</vt:lpstr>
      <vt:lpstr>Z87</vt:lpstr>
      <vt:lpstr>Z88</vt:lpstr>
      <vt:lpstr>Z89</vt:lpstr>
      <vt:lpstr>Z90</vt:lpstr>
      <vt:lpstr>Z91</vt:lpstr>
      <vt:lpstr>Z92</vt:lpstr>
      <vt:lpstr>Z93</vt:lpstr>
      <vt:lpstr>Z94</vt:lpstr>
      <vt:lpstr>Z95</vt:lpstr>
      <vt:lpstr>Z96</vt:lpstr>
      <vt:lpstr>Z97</vt:lpstr>
      <vt:lpstr>Z98</vt:lpstr>
      <vt:lpstr>Z99</vt:lpstr>
      <vt:lpstr>Z100</vt:lpstr>
      <vt:lpstr>Z101</vt:lpstr>
      <vt:lpstr>Z102</vt:lpstr>
      <vt:lpstr>Z103</vt:lpstr>
      <vt:lpstr>Z104</vt:lpstr>
      <vt:lpstr>'Z1'!Obszar_wydruku</vt:lpstr>
      <vt:lpstr>'Z10'!Obszar_wydruku</vt:lpstr>
      <vt:lpstr>'Z100'!Obszar_wydruku</vt:lpstr>
      <vt:lpstr>'Z101'!Obszar_wydruku</vt:lpstr>
      <vt:lpstr>'Z102'!Obszar_wydruku</vt:lpstr>
      <vt:lpstr>'Z103'!Obszar_wydruku</vt:lpstr>
      <vt:lpstr>'Z104'!Obszar_wydruku</vt:lpstr>
      <vt:lpstr>'Z11'!Obszar_wydruku</vt:lpstr>
      <vt:lpstr>'Z12'!Obszar_wydruku</vt:lpstr>
      <vt:lpstr>'Z13'!Obszar_wydruku</vt:lpstr>
      <vt:lpstr>'Z14'!Obszar_wydruku</vt:lpstr>
      <vt:lpstr>'Z15'!Obszar_wydruku</vt:lpstr>
      <vt:lpstr>'Z16'!Obszar_wydruku</vt:lpstr>
      <vt:lpstr>'Z17'!Obszar_wydruku</vt:lpstr>
      <vt:lpstr>'Z18'!Obszar_wydruku</vt:lpstr>
      <vt:lpstr>'Z19'!Obszar_wydruku</vt:lpstr>
      <vt:lpstr>'Z2'!Obszar_wydruku</vt:lpstr>
      <vt:lpstr>'Z20'!Obszar_wydruku</vt:lpstr>
      <vt:lpstr>'Z21'!Obszar_wydruku</vt:lpstr>
      <vt:lpstr>'Z22'!Obszar_wydruku</vt:lpstr>
      <vt:lpstr>'Z23'!Obszar_wydruku</vt:lpstr>
      <vt:lpstr>'Z24'!Obszar_wydruku</vt:lpstr>
      <vt:lpstr>'Z25'!Obszar_wydruku</vt:lpstr>
      <vt:lpstr>'Z26'!Obszar_wydruku</vt:lpstr>
      <vt:lpstr>'Z27'!Obszar_wydruku</vt:lpstr>
      <vt:lpstr>'Z28'!Obszar_wydruku</vt:lpstr>
      <vt:lpstr>'Z29'!Obszar_wydruku</vt:lpstr>
      <vt:lpstr>'Z3'!Obszar_wydruku</vt:lpstr>
      <vt:lpstr>'Z30'!Obszar_wydruku</vt:lpstr>
      <vt:lpstr>'Z31'!Obszar_wydruku</vt:lpstr>
      <vt:lpstr>'Z32'!Obszar_wydruku</vt:lpstr>
      <vt:lpstr>'Z33'!Obszar_wydruku</vt:lpstr>
      <vt:lpstr>'Z34'!Obszar_wydruku</vt:lpstr>
      <vt:lpstr>'Z35'!Obszar_wydruku</vt:lpstr>
      <vt:lpstr>'Z36'!Obszar_wydruku</vt:lpstr>
      <vt:lpstr>'Z37'!Obszar_wydruku</vt:lpstr>
      <vt:lpstr>'Z38'!Obszar_wydruku</vt:lpstr>
      <vt:lpstr>'Z39'!Obszar_wydruku</vt:lpstr>
      <vt:lpstr>'Z4'!Obszar_wydruku</vt:lpstr>
      <vt:lpstr>'Z40'!Obszar_wydruku</vt:lpstr>
      <vt:lpstr>'Z41'!Obszar_wydruku</vt:lpstr>
      <vt:lpstr>'Z42'!Obszar_wydruku</vt:lpstr>
      <vt:lpstr>'Z43'!Obszar_wydruku</vt:lpstr>
      <vt:lpstr>'Z44'!Obszar_wydruku</vt:lpstr>
      <vt:lpstr>'Z45'!Obszar_wydruku</vt:lpstr>
      <vt:lpstr>'Z46'!Obszar_wydruku</vt:lpstr>
      <vt:lpstr>'Z47'!Obszar_wydruku</vt:lpstr>
      <vt:lpstr>'Z48'!Obszar_wydruku</vt:lpstr>
      <vt:lpstr>'Z49'!Obszar_wydruku</vt:lpstr>
      <vt:lpstr>'Z5'!Obszar_wydruku</vt:lpstr>
      <vt:lpstr>'Z50'!Obszar_wydruku</vt:lpstr>
      <vt:lpstr>'Z51'!Obszar_wydruku</vt:lpstr>
      <vt:lpstr>'Z52'!Obszar_wydruku</vt:lpstr>
      <vt:lpstr>'Z53'!Obszar_wydruku</vt:lpstr>
      <vt:lpstr>'Z54'!Obszar_wydruku</vt:lpstr>
      <vt:lpstr>'Z55'!Obszar_wydruku</vt:lpstr>
      <vt:lpstr>'Z56'!Obszar_wydruku</vt:lpstr>
      <vt:lpstr>'Z57'!Obszar_wydruku</vt:lpstr>
      <vt:lpstr>'Z58'!Obszar_wydruku</vt:lpstr>
      <vt:lpstr>'Z59'!Obszar_wydruku</vt:lpstr>
      <vt:lpstr>'Z6'!Obszar_wydruku</vt:lpstr>
      <vt:lpstr>'Z60'!Obszar_wydruku</vt:lpstr>
      <vt:lpstr>'Z61'!Obszar_wydruku</vt:lpstr>
      <vt:lpstr>'Z62'!Obszar_wydruku</vt:lpstr>
      <vt:lpstr>'Z63'!Obszar_wydruku</vt:lpstr>
      <vt:lpstr>'Z64'!Obszar_wydruku</vt:lpstr>
      <vt:lpstr>'Z65'!Obszar_wydruku</vt:lpstr>
      <vt:lpstr>'Z66'!Obszar_wydruku</vt:lpstr>
      <vt:lpstr>'Z67'!Obszar_wydruku</vt:lpstr>
      <vt:lpstr>'Z68'!Obszar_wydruku</vt:lpstr>
      <vt:lpstr>'Z69'!Obszar_wydruku</vt:lpstr>
      <vt:lpstr>'Z7'!Obszar_wydruku</vt:lpstr>
      <vt:lpstr>'Z70'!Obszar_wydruku</vt:lpstr>
      <vt:lpstr>'Z71'!Obszar_wydruku</vt:lpstr>
      <vt:lpstr>'Z73'!Obszar_wydruku</vt:lpstr>
      <vt:lpstr>'Z74'!Obszar_wydruku</vt:lpstr>
      <vt:lpstr>'Z75'!Obszar_wydruku</vt:lpstr>
      <vt:lpstr>'Z76'!Obszar_wydruku</vt:lpstr>
      <vt:lpstr>'Z77'!Obszar_wydruku</vt:lpstr>
      <vt:lpstr>'Z78'!Obszar_wydruku</vt:lpstr>
      <vt:lpstr>'Z79'!Obszar_wydruku</vt:lpstr>
      <vt:lpstr>'Z8'!Obszar_wydruku</vt:lpstr>
      <vt:lpstr>'Z80'!Obszar_wydruku</vt:lpstr>
      <vt:lpstr>'Z81'!Obszar_wydruku</vt:lpstr>
      <vt:lpstr>'Z82'!Obszar_wydruku</vt:lpstr>
      <vt:lpstr>'Z83'!Obszar_wydruku</vt:lpstr>
      <vt:lpstr>'Z84'!Obszar_wydruku</vt:lpstr>
      <vt:lpstr>'Z85'!Obszar_wydruku</vt:lpstr>
      <vt:lpstr>'Z86'!Obszar_wydruku</vt:lpstr>
      <vt:lpstr>'Z87'!Obszar_wydruku</vt:lpstr>
      <vt:lpstr>'Z88'!Obszar_wydruku</vt:lpstr>
      <vt:lpstr>'Z89'!Obszar_wydruku</vt:lpstr>
      <vt:lpstr>'Z9'!Obszar_wydruku</vt:lpstr>
      <vt:lpstr>'Z90'!Obszar_wydruku</vt:lpstr>
      <vt:lpstr>'Z91'!Obszar_wydruku</vt:lpstr>
      <vt:lpstr>'Z92'!Obszar_wydruku</vt:lpstr>
      <vt:lpstr>'Z93'!Obszar_wydruku</vt:lpstr>
      <vt:lpstr>'Z94'!Obszar_wydruku</vt:lpstr>
      <vt:lpstr>'Z95'!Obszar_wydruku</vt:lpstr>
      <vt:lpstr>'Z96'!Obszar_wydruku</vt:lpstr>
      <vt:lpstr>'Z97'!Obszar_wydruku</vt:lpstr>
      <vt:lpstr>'Z98'!Obszar_wydruku</vt:lpstr>
      <vt:lpstr>'Z99'!Obszar_wydruku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Marcin Kolbuch</dc:creator>
  <cp:lastModifiedBy>Kierownik Zamówień Pub.</cp:lastModifiedBy>
  <dcterms:created xsi:type="dcterms:W3CDTF">2015-06-05T18:19:34Z</dcterms:created>
  <dcterms:modified xsi:type="dcterms:W3CDTF">2025-11-13T09:06:46Z</dcterms:modified>
</cp:coreProperties>
</file>